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านสารสนเทศ\2.ลาพัก+ลาออก+คัดออก+dropout+อัตราสำเร็จ\3.4ออกกลางคัน\2555-2566\"/>
    </mc:Choice>
  </mc:AlternateContent>
  <bookViews>
    <workbookView xWindow="0" yWindow="0" windowWidth="28800" windowHeight="12330" tabRatio="675"/>
  </bookViews>
  <sheets>
    <sheet name="ตรี" sheetId="1" r:id="rId1"/>
    <sheet name="โท" sheetId="2" r:id="rId2"/>
    <sheet name="เอก" sheetId="3" r:id="rId3"/>
  </sheets>
  <definedNames>
    <definedName name="_xlnm._FilterDatabase" localSheetId="1" hidden="1">โท!$A$4:$CN$137</definedName>
    <definedName name="_xlnm.Print_Titles" localSheetId="0">ตรี!$2:$4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G17" i="2" l="1"/>
  <c r="CZ23" i="1" l="1"/>
  <c r="C88" i="1" l="1"/>
  <c r="CQ95" i="1"/>
  <c r="CT95" i="1" s="1"/>
  <c r="CH95" i="1"/>
  <c r="CL95" i="1" s="1"/>
  <c r="BY95" i="1"/>
  <c r="CC95" i="1" s="1"/>
  <c r="BP95" i="1"/>
  <c r="BT95" i="1" s="1"/>
  <c r="BG95" i="1"/>
  <c r="BK95" i="1" s="1"/>
  <c r="AX95" i="1"/>
  <c r="BB95" i="1" s="1"/>
  <c r="AO95" i="1"/>
  <c r="AS95" i="1" s="1"/>
  <c r="AF95" i="1"/>
  <c r="AJ95" i="1" s="1"/>
  <c r="W95" i="1"/>
  <c r="AA95" i="1" s="1"/>
  <c r="N95" i="1"/>
  <c r="R95" i="1" s="1"/>
  <c r="E95" i="1"/>
  <c r="I95" i="1" s="1"/>
  <c r="CU95" i="1" l="1"/>
  <c r="CH10" i="2" l="1"/>
  <c r="CK10" i="2" s="1"/>
  <c r="CL10" i="2" s="1"/>
  <c r="CF9" i="2" l="1"/>
  <c r="CZ20" i="1"/>
  <c r="CZ19" i="1"/>
  <c r="DC19" i="1" s="1"/>
  <c r="CY18" i="1"/>
  <c r="CO18" i="1"/>
  <c r="DC20" i="1" l="1"/>
  <c r="CH126" i="2"/>
  <c r="CK126" i="2" s="1"/>
  <c r="CL126" i="2" s="1"/>
  <c r="CG62" i="2"/>
  <c r="CG61" i="2" s="1"/>
  <c r="DD20" i="1" l="1"/>
  <c r="CJ44" i="3"/>
  <c r="CI43" i="3"/>
  <c r="CI42" i="3" s="1"/>
  <c r="CH43" i="3"/>
  <c r="CH42" i="3" s="1"/>
  <c r="CJ42" i="3" s="1"/>
  <c r="CK42" i="3" s="1"/>
  <c r="CJ23" i="3"/>
  <c r="CM23" i="3" s="1"/>
  <c r="CN23" i="3" l="1"/>
  <c r="CJ43" i="3"/>
  <c r="CK43" i="3" s="1"/>
  <c r="CK44" i="3"/>
  <c r="CJ7" i="3"/>
  <c r="CN7" i="3" s="1"/>
  <c r="CJ11" i="3"/>
  <c r="CM11" i="3" s="1"/>
  <c r="CN11" i="3" s="1"/>
  <c r="CI6" i="3"/>
  <c r="CI5" i="3" s="1"/>
  <c r="CH6" i="3"/>
  <c r="CH5" i="3" s="1"/>
  <c r="CH109" i="2"/>
  <c r="CK109" i="2" s="1"/>
  <c r="CL109" i="2" s="1"/>
  <c r="BS104" i="2"/>
  <c r="C104" i="2"/>
  <c r="BP108" i="2"/>
  <c r="BT108" i="2" s="1"/>
  <c r="BK108" i="2"/>
  <c r="CF54" i="2"/>
  <c r="BG54" i="2"/>
  <c r="AS54" i="2"/>
  <c r="CH58" i="2"/>
  <c r="CK58" i="2" s="1"/>
  <c r="CL58" i="2" s="1"/>
  <c r="CH59" i="2"/>
  <c r="CK59" i="2" s="1"/>
  <c r="CL59" i="2" s="1"/>
  <c r="BY57" i="2"/>
  <c r="CB57" i="2" s="1"/>
  <c r="CC57" i="2" s="1"/>
  <c r="BP57" i="2"/>
  <c r="BT57" i="2" s="1"/>
  <c r="BK57" i="2"/>
  <c r="BD57" i="2"/>
  <c r="AW57" i="2"/>
  <c r="CJ5" i="3" l="1"/>
  <c r="CK7" i="3" s="1"/>
  <c r="CJ6" i="3"/>
  <c r="CX22" i="1"/>
  <c r="CX21" i="1" s="1"/>
  <c r="CJ49" i="3"/>
  <c r="CM49" i="3" s="1"/>
  <c r="CN49" i="3" s="1"/>
  <c r="CI46" i="3"/>
  <c r="CI45" i="3" s="1"/>
  <c r="CH46" i="3"/>
  <c r="CJ41" i="3"/>
  <c r="CM41" i="3" s="1"/>
  <c r="CN41" i="3" s="1"/>
  <c r="CI40" i="3"/>
  <c r="CH40" i="3"/>
  <c r="CH39" i="3" s="1"/>
  <c r="CJ38" i="3"/>
  <c r="CH37" i="3"/>
  <c r="CH36" i="3" s="1"/>
  <c r="CI36" i="3"/>
  <c r="CJ35" i="3"/>
  <c r="CM35" i="3" s="1"/>
  <c r="CN35" i="3" s="1"/>
  <c r="CI34" i="3"/>
  <c r="CH34" i="3"/>
  <c r="CI30" i="3"/>
  <c r="CJ26" i="3"/>
  <c r="CM26" i="3" s="1"/>
  <c r="CN26" i="3" s="1"/>
  <c r="CJ25" i="3"/>
  <c r="CI14" i="3"/>
  <c r="CI13" i="3" s="1"/>
  <c r="CH14" i="3"/>
  <c r="CJ12" i="3"/>
  <c r="CM12" i="3" s="1"/>
  <c r="CN12" i="3" s="1"/>
  <c r="CI9" i="3"/>
  <c r="CI8" i="3" s="1"/>
  <c r="CH9" i="3"/>
  <c r="CZ105" i="1"/>
  <c r="DC105" i="1" s="1"/>
  <c r="CZ114" i="1"/>
  <c r="DC114" i="1" s="1"/>
  <c r="CY113" i="1"/>
  <c r="CY112" i="1" s="1"/>
  <c r="CX113" i="1"/>
  <c r="CX112" i="1" s="1"/>
  <c r="CZ111" i="1"/>
  <c r="DC111" i="1" s="1"/>
  <c r="CZ110" i="1"/>
  <c r="DC110" i="1" s="1"/>
  <c r="CZ109" i="1"/>
  <c r="DC109" i="1" s="1"/>
  <c r="CZ104" i="1"/>
  <c r="DC104" i="1" s="1"/>
  <c r="CY101" i="1"/>
  <c r="CY100" i="1" s="1"/>
  <c r="CX101" i="1"/>
  <c r="CX100" i="1" s="1"/>
  <c r="CZ99" i="1"/>
  <c r="DC99" i="1" s="1"/>
  <c r="CY97" i="1"/>
  <c r="CX97" i="1"/>
  <c r="CZ96" i="1"/>
  <c r="DC96" i="1" s="1"/>
  <c r="CZ94" i="1"/>
  <c r="DC94" i="1" s="1"/>
  <c r="CZ93" i="1"/>
  <c r="DC93" i="1" s="1"/>
  <c r="CZ92" i="1"/>
  <c r="DC92" i="1" s="1"/>
  <c r="CZ91" i="1"/>
  <c r="DC91" i="1" s="1"/>
  <c r="CY88" i="1"/>
  <c r="CX88" i="1"/>
  <c r="CZ86" i="1"/>
  <c r="DC86" i="1" s="1"/>
  <c r="CZ85" i="1"/>
  <c r="DC85" i="1" s="1"/>
  <c r="CY83" i="1"/>
  <c r="CY82" i="1" s="1"/>
  <c r="CX83" i="1"/>
  <c r="CZ81" i="1"/>
  <c r="DC81" i="1" s="1"/>
  <c r="CY78" i="1"/>
  <c r="CX78" i="1"/>
  <c r="CZ77" i="1"/>
  <c r="CY76" i="1"/>
  <c r="CX76" i="1"/>
  <c r="CZ74" i="1"/>
  <c r="CZ73" i="1"/>
  <c r="CY72" i="1"/>
  <c r="CY71" i="1" s="1"/>
  <c r="CX72" i="1"/>
  <c r="CZ70" i="1"/>
  <c r="CY69" i="1"/>
  <c r="CX69" i="1"/>
  <c r="CZ68" i="1"/>
  <c r="CY67" i="1"/>
  <c r="CX67" i="1"/>
  <c r="CZ66" i="1"/>
  <c r="CY65" i="1"/>
  <c r="CX65" i="1"/>
  <c r="CZ60" i="1"/>
  <c r="CZ59" i="1"/>
  <c r="CY57" i="1"/>
  <c r="CY56" i="1" s="1"/>
  <c r="CX57" i="1"/>
  <c r="CZ55" i="1"/>
  <c r="CY54" i="1"/>
  <c r="CX54" i="1"/>
  <c r="CZ53" i="1"/>
  <c r="CZ52" i="1"/>
  <c r="CZ51" i="1"/>
  <c r="CZ49" i="1"/>
  <c r="DC49" i="1" s="1"/>
  <c r="CY45" i="1"/>
  <c r="CX45" i="1"/>
  <c r="CZ43" i="1"/>
  <c r="CZ42" i="1"/>
  <c r="CZ41" i="1"/>
  <c r="CZ40" i="1"/>
  <c r="CY38" i="1"/>
  <c r="CX38" i="1"/>
  <c r="CZ37" i="1"/>
  <c r="CY35" i="1"/>
  <c r="CX35" i="1"/>
  <c r="CZ26" i="1"/>
  <c r="CZ25" i="1"/>
  <c r="CZ24" i="1"/>
  <c r="CY22" i="1"/>
  <c r="CY21" i="1" s="1"/>
  <c r="CX18" i="1"/>
  <c r="CZ18" i="1" s="1"/>
  <c r="CZ13" i="1"/>
  <c r="CY12" i="1"/>
  <c r="CX12" i="1"/>
  <c r="CZ11" i="1"/>
  <c r="CY8" i="1"/>
  <c r="CX8" i="1"/>
  <c r="CZ7" i="1"/>
  <c r="CY6" i="1"/>
  <c r="CX6" i="1"/>
  <c r="CK6" i="3" l="1"/>
  <c r="CN6" i="3"/>
  <c r="CK5" i="3"/>
  <c r="CO7" i="3"/>
  <c r="CO6" i="3"/>
  <c r="CO5" i="3"/>
  <c r="CN5" i="3"/>
  <c r="CX5" i="1"/>
  <c r="CJ46" i="3"/>
  <c r="CJ34" i="3"/>
  <c r="CZ8" i="1"/>
  <c r="CZ21" i="1"/>
  <c r="DC55" i="1"/>
  <c r="DC66" i="1"/>
  <c r="DC65" i="1" s="1"/>
  <c r="DC37" i="1"/>
  <c r="DD37" i="1" s="1"/>
  <c r="DC11" i="1"/>
  <c r="DD11" i="1" s="1"/>
  <c r="DC73" i="1"/>
  <c r="DC43" i="1"/>
  <c r="DC23" i="1"/>
  <c r="DC51" i="1"/>
  <c r="DD51" i="1" s="1"/>
  <c r="DC59" i="1"/>
  <c r="DD59" i="1" s="1"/>
  <c r="DC74" i="1"/>
  <c r="DC24" i="1"/>
  <c r="DC40" i="1"/>
  <c r="DC52" i="1"/>
  <c r="DC60" i="1"/>
  <c r="DC68" i="1"/>
  <c r="DC7" i="1"/>
  <c r="DC25" i="1"/>
  <c r="DC41" i="1"/>
  <c r="DD41" i="1" s="1"/>
  <c r="DC53" i="1"/>
  <c r="DD53" i="1" s="1"/>
  <c r="DC70" i="1"/>
  <c r="DC13" i="1"/>
  <c r="DC26" i="1"/>
  <c r="DC42" i="1"/>
  <c r="DC77" i="1"/>
  <c r="CJ14" i="3"/>
  <c r="CM25" i="3"/>
  <c r="CN25" i="3" s="1"/>
  <c r="CJ9" i="3"/>
  <c r="CJ36" i="3"/>
  <c r="CK36" i="3" s="1"/>
  <c r="CI27" i="3"/>
  <c r="CZ88" i="1"/>
  <c r="CZ12" i="1"/>
  <c r="CY5" i="1"/>
  <c r="CJ40" i="3"/>
  <c r="CH27" i="3"/>
  <c r="CJ37" i="3"/>
  <c r="CJ30" i="3"/>
  <c r="CM30" i="3" s="1"/>
  <c r="CN30" i="3" s="1"/>
  <c r="CH8" i="3"/>
  <c r="CJ8" i="3" s="1"/>
  <c r="CM9" i="3"/>
  <c r="CM40" i="3"/>
  <c r="CH13" i="3"/>
  <c r="CJ13" i="3" s="1"/>
  <c r="CO23" i="3" s="1"/>
  <c r="CM46" i="3"/>
  <c r="CI39" i="3"/>
  <c r="CH45" i="3"/>
  <c r="CJ45" i="3" s="1"/>
  <c r="CZ54" i="1"/>
  <c r="CY61" i="1"/>
  <c r="CX14" i="1"/>
  <c r="CZ69" i="1"/>
  <c r="CZ22" i="1"/>
  <c r="CZ112" i="1"/>
  <c r="DE114" i="1" s="1"/>
  <c r="CZ67" i="1"/>
  <c r="CZ76" i="1"/>
  <c r="CY87" i="1"/>
  <c r="CY75" i="1"/>
  <c r="CZ78" i="1"/>
  <c r="CZ72" i="1"/>
  <c r="CX75" i="1"/>
  <c r="CX61" i="1"/>
  <c r="CZ57" i="1"/>
  <c r="CZ38" i="1"/>
  <c r="CZ35" i="1"/>
  <c r="CZ6" i="1"/>
  <c r="CZ83" i="1"/>
  <c r="CZ100" i="1"/>
  <c r="CZ65" i="1"/>
  <c r="CX71" i="1"/>
  <c r="CZ71" i="1" s="1"/>
  <c r="CZ101" i="1"/>
  <c r="CX56" i="1"/>
  <c r="CZ56" i="1" s="1"/>
  <c r="CZ113" i="1"/>
  <c r="CY14" i="1"/>
  <c r="CY34" i="1"/>
  <c r="CZ97" i="1"/>
  <c r="DD94" i="1"/>
  <c r="DD109" i="1"/>
  <c r="DD104" i="1"/>
  <c r="DC101" i="1"/>
  <c r="DC12" i="1"/>
  <c r="DD49" i="1"/>
  <c r="CX34" i="1"/>
  <c r="CZ45" i="1"/>
  <c r="DD85" i="1"/>
  <c r="DD91" i="1"/>
  <c r="DD111" i="1"/>
  <c r="CX82" i="1"/>
  <c r="CZ82" i="1" s="1"/>
  <c r="CX87" i="1"/>
  <c r="DD110" i="1"/>
  <c r="DC113" i="1"/>
  <c r="DD114" i="1"/>
  <c r="DD96" i="1"/>
  <c r="DC97" i="1"/>
  <c r="DD99" i="1"/>
  <c r="DD105" i="1"/>
  <c r="BL22" i="3"/>
  <c r="CK37" i="3" l="1"/>
  <c r="CN40" i="3"/>
  <c r="CO9" i="3"/>
  <c r="CN9" i="3"/>
  <c r="CK38" i="3"/>
  <c r="DC35" i="1"/>
  <c r="DD35" i="1" s="1"/>
  <c r="CZ5" i="1"/>
  <c r="DE11" i="1" s="1"/>
  <c r="DC8" i="1"/>
  <c r="DD8" i="1" s="1"/>
  <c r="CN46" i="3"/>
  <c r="CM45" i="3"/>
  <c r="CI51" i="3"/>
  <c r="CK25" i="3"/>
  <c r="DD7" i="1"/>
  <c r="DA6" i="1"/>
  <c r="DC6" i="1"/>
  <c r="DC45" i="1"/>
  <c r="DD45" i="1" s="1"/>
  <c r="DC67" i="1"/>
  <c r="DD67" i="1" s="1"/>
  <c r="DD23" i="1"/>
  <c r="DD26" i="1"/>
  <c r="DC57" i="1"/>
  <c r="DC56" i="1" s="1"/>
  <c r="DD43" i="1"/>
  <c r="DA8" i="1"/>
  <c r="DD13" i="1"/>
  <c r="DD52" i="1"/>
  <c r="DD55" i="1"/>
  <c r="DC54" i="1"/>
  <c r="DD54" i="1" s="1"/>
  <c r="DC69" i="1"/>
  <c r="DD69" i="1" s="1"/>
  <c r="DD40" i="1"/>
  <c r="CZ14" i="1"/>
  <c r="DD74" i="1"/>
  <c r="DD70" i="1"/>
  <c r="DA114" i="1"/>
  <c r="DA100" i="1"/>
  <c r="DC38" i="1"/>
  <c r="DA59" i="1"/>
  <c r="CJ27" i="3"/>
  <c r="CK23" i="3"/>
  <c r="CZ61" i="1"/>
  <c r="DA69" i="1" s="1"/>
  <c r="DE13" i="1"/>
  <c r="DA22" i="1"/>
  <c r="DE26" i="1"/>
  <c r="DA23" i="1"/>
  <c r="DA12" i="1"/>
  <c r="CK11" i="3"/>
  <c r="CK8" i="3"/>
  <c r="CK9" i="3"/>
  <c r="CO11" i="3"/>
  <c r="CM34" i="3"/>
  <c r="CN34" i="3" s="1"/>
  <c r="CK45" i="3"/>
  <c r="CO49" i="3"/>
  <c r="CK46" i="3"/>
  <c r="CO12" i="3"/>
  <c r="CM8" i="3"/>
  <c r="CO46" i="3"/>
  <c r="CK14" i="3"/>
  <c r="CJ39" i="3"/>
  <c r="CO25" i="3"/>
  <c r="CH51" i="3"/>
  <c r="CJ51" i="3" s="1"/>
  <c r="CO26" i="3"/>
  <c r="CK49" i="3"/>
  <c r="CM14" i="3"/>
  <c r="CM39" i="3"/>
  <c r="CK26" i="3"/>
  <c r="CK13" i="3"/>
  <c r="CK12" i="3"/>
  <c r="DD60" i="1"/>
  <c r="CZ87" i="1"/>
  <c r="DE111" i="1"/>
  <c r="DA105" i="1"/>
  <c r="DA104" i="1"/>
  <c r="DE110" i="1"/>
  <c r="DA113" i="1"/>
  <c r="DA111" i="1"/>
  <c r="DC88" i="1"/>
  <c r="DA83" i="1"/>
  <c r="CZ75" i="1"/>
  <c r="DA57" i="1"/>
  <c r="DE60" i="1"/>
  <c r="DA56" i="1"/>
  <c r="CZ34" i="1"/>
  <c r="DD42" i="1"/>
  <c r="CY115" i="1"/>
  <c r="DE23" i="1"/>
  <c r="DA24" i="1"/>
  <c r="DA26" i="1"/>
  <c r="DA72" i="1"/>
  <c r="DA73" i="1"/>
  <c r="DA71" i="1"/>
  <c r="DE74" i="1"/>
  <c r="DA74" i="1"/>
  <c r="DE105" i="1"/>
  <c r="DE59" i="1"/>
  <c r="DE104" i="1"/>
  <c r="DA101" i="1"/>
  <c r="DE109" i="1"/>
  <c r="DD93" i="1"/>
  <c r="DD68" i="1"/>
  <c r="DA112" i="1"/>
  <c r="DD66" i="1"/>
  <c r="DA109" i="1"/>
  <c r="DA60" i="1"/>
  <c r="DA110" i="1"/>
  <c r="DD25" i="1"/>
  <c r="DD86" i="1"/>
  <c r="DE86" i="1"/>
  <c r="DC83" i="1"/>
  <c r="DD81" i="1"/>
  <c r="DC78" i="1"/>
  <c r="DC72" i="1"/>
  <c r="DE73" i="1"/>
  <c r="DD73" i="1"/>
  <c r="DD24" i="1"/>
  <c r="DE24" i="1"/>
  <c r="DD12" i="1"/>
  <c r="DD19" i="1"/>
  <c r="DC18" i="1"/>
  <c r="DD97" i="1"/>
  <c r="DE113" i="1"/>
  <c r="DD113" i="1"/>
  <c r="DC112" i="1"/>
  <c r="DA21" i="1"/>
  <c r="DA25" i="1"/>
  <c r="DE25" i="1"/>
  <c r="DD65" i="1"/>
  <c r="DA85" i="1"/>
  <c r="DA82" i="1"/>
  <c r="DD77" i="1"/>
  <c r="DC76" i="1"/>
  <c r="DC22" i="1"/>
  <c r="DA86" i="1"/>
  <c r="DA13" i="1"/>
  <c r="DE85" i="1"/>
  <c r="DD92" i="1"/>
  <c r="DC100" i="1"/>
  <c r="DE101" i="1"/>
  <c r="DD101" i="1"/>
  <c r="CX115" i="1"/>
  <c r="BQ34" i="3"/>
  <c r="DA5" i="1" l="1"/>
  <c r="DE8" i="1"/>
  <c r="CN39" i="3"/>
  <c r="CO8" i="3"/>
  <c r="CN8" i="3"/>
  <c r="DA7" i="1"/>
  <c r="DD57" i="1"/>
  <c r="DE57" i="1"/>
  <c r="CL36" i="3"/>
  <c r="CL37" i="3"/>
  <c r="CL38" i="3"/>
  <c r="CO45" i="3"/>
  <c r="CN45" i="3"/>
  <c r="CO30" i="3"/>
  <c r="CP5" i="3"/>
  <c r="CP6" i="3"/>
  <c r="CP7" i="3"/>
  <c r="CO14" i="3"/>
  <c r="CN14" i="3"/>
  <c r="DE66" i="1"/>
  <c r="DA66" i="1"/>
  <c r="DD6" i="1"/>
  <c r="DE6" i="1"/>
  <c r="DA65" i="1"/>
  <c r="DE65" i="1"/>
  <c r="DA68" i="1"/>
  <c r="DC5" i="1"/>
  <c r="DE69" i="1"/>
  <c r="DA61" i="1"/>
  <c r="DA67" i="1"/>
  <c r="DE67" i="1"/>
  <c r="DE68" i="1"/>
  <c r="CK35" i="3"/>
  <c r="CK30" i="3"/>
  <c r="CO35" i="3"/>
  <c r="CK34" i="3"/>
  <c r="CK27" i="3"/>
  <c r="CZ115" i="1"/>
  <c r="DF110" i="1" s="1"/>
  <c r="DC61" i="1"/>
  <c r="DE61" i="1" s="1"/>
  <c r="DA34" i="1"/>
  <c r="DA37" i="1"/>
  <c r="DA35" i="1"/>
  <c r="DA14" i="1"/>
  <c r="DA18" i="1"/>
  <c r="DC34" i="1"/>
  <c r="DA20" i="1"/>
  <c r="DA19" i="1"/>
  <c r="DE20" i="1"/>
  <c r="DD38" i="1"/>
  <c r="DA75" i="1"/>
  <c r="DA43" i="1"/>
  <c r="DA94" i="1"/>
  <c r="CO40" i="3"/>
  <c r="CK39" i="3"/>
  <c r="CL43" i="3"/>
  <c r="CL44" i="3"/>
  <c r="CO34" i="3"/>
  <c r="DA70" i="1"/>
  <c r="DE70" i="1"/>
  <c r="DE7" i="1"/>
  <c r="DE12" i="1"/>
  <c r="DA11" i="1"/>
  <c r="DE19" i="1"/>
  <c r="DA99" i="1"/>
  <c r="DA93" i="1"/>
  <c r="DE88" i="1"/>
  <c r="DE94" i="1"/>
  <c r="DE99" i="1"/>
  <c r="DE93" i="1"/>
  <c r="DA87" i="1"/>
  <c r="DA91" i="1"/>
  <c r="DE92" i="1"/>
  <c r="DA88" i="1"/>
  <c r="DE97" i="1"/>
  <c r="DA92" i="1"/>
  <c r="DA97" i="1"/>
  <c r="DA96" i="1"/>
  <c r="DE96" i="1"/>
  <c r="DE91" i="1"/>
  <c r="CL46" i="3"/>
  <c r="CL30" i="3"/>
  <c r="CL14" i="3"/>
  <c r="CL6" i="3"/>
  <c r="CL34" i="3"/>
  <c r="CL25" i="3"/>
  <c r="CL45" i="3"/>
  <c r="CL13" i="3"/>
  <c r="CL5" i="3"/>
  <c r="CL49" i="3"/>
  <c r="CL42" i="3"/>
  <c r="CL51" i="3"/>
  <c r="CL35" i="3"/>
  <c r="CL27" i="3"/>
  <c r="CL11" i="3"/>
  <c r="CL26" i="3"/>
  <c r="CL41" i="3"/>
  <c r="CL40" i="3"/>
  <c r="CL39" i="3"/>
  <c r="CL23" i="3"/>
  <c r="CL7" i="3"/>
  <c r="CL24" i="3"/>
  <c r="CL9" i="3"/>
  <c r="CL12" i="3"/>
  <c r="CL8" i="3"/>
  <c r="CM27" i="3"/>
  <c r="CK51" i="3"/>
  <c r="CO39" i="3"/>
  <c r="CM13" i="3"/>
  <c r="CO41" i="3"/>
  <c r="CK40" i="3"/>
  <c r="CK41" i="3"/>
  <c r="DA81" i="1"/>
  <c r="DA78" i="1"/>
  <c r="DD88" i="1"/>
  <c r="DC87" i="1"/>
  <c r="DE81" i="1"/>
  <c r="DE77" i="1"/>
  <c r="DA77" i="1"/>
  <c r="DA76" i="1"/>
  <c r="DE41" i="1"/>
  <c r="DE38" i="1"/>
  <c r="DE53" i="1"/>
  <c r="DE45" i="1"/>
  <c r="DE43" i="1"/>
  <c r="DA52" i="1"/>
  <c r="DE55" i="1"/>
  <c r="DE51" i="1"/>
  <c r="DA54" i="1"/>
  <c r="DE54" i="1"/>
  <c r="DA55" i="1"/>
  <c r="DE49" i="1"/>
  <c r="DA49" i="1"/>
  <c r="DA41" i="1"/>
  <c r="DE37" i="1"/>
  <c r="DE42" i="1"/>
  <c r="DA53" i="1"/>
  <c r="DA42" i="1"/>
  <c r="DE40" i="1"/>
  <c r="DA38" i="1"/>
  <c r="DE52" i="1"/>
  <c r="DA51" i="1"/>
  <c r="DE35" i="1"/>
  <c r="DA45" i="1"/>
  <c r="DA40" i="1"/>
  <c r="DE22" i="1"/>
  <c r="DC21" i="1"/>
  <c r="DD22" i="1"/>
  <c r="DD112" i="1"/>
  <c r="DE112" i="1"/>
  <c r="DD100" i="1"/>
  <c r="DE100" i="1"/>
  <c r="DE76" i="1"/>
  <c r="DD76" i="1"/>
  <c r="DC75" i="1"/>
  <c r="DE78" i="1"/>
  <c r="DD78" i="1"/>
  <c r="DE56" i="1"/>
  <c r="DD56" i="1"/>
  <c r="DE72" i="1"/>
  <c r="DD72" i="1"/>
  <c r="DC71" i="1"/>
  <c r="DC14" i="1"/>
  <c r="DE18" i="1"/>
  <c r="DD18" i="1"/>
  <c r="DE83" i="1"/>
  <c r="DD83" i="1"/>
  <c r="DC82" i="1"/>
  <c r="DD61" i="1" l="1"/>
  <c r="DF23" i="1"/>
  <c r="DF71" i="1"/>
  <c r="DF21" i="1"/>
  <c r="DF82" i="1"/>
  <c r="DF12" i="1"/>
  <c r="DB34" i="1"/>
  <c r="DF14" i="1"/>
  <c r="DF75" i="1"/>
  <c r="DF45" i="1"/>
  <c r="DF86" i="1"/>
  <c r="DF68" i="1"/>
  <c r="DF114" i="1"/>
  <c r="DF113" i="1"/>
  <c r="CO27" i="3"/>
  <c r="CN27" i="3"/>
  <c r="CN13" i="3"/>
  <c r="CO13" i="3"/>
  <c r="DF25" i="1"/>
  <c r="DF101" i="1"/>
  <c r="DF109" i="1"/>
  <c r="DF81" i="1"/>
  <c r="DF93" i="1"/>
  <c r="DF11" i="1"/>
  <c r="DF41" i="1"/>
  <c r="DF49" i="1"/>
  <c r="DF83" i="1"/>
  <c r="DF91" i="1"/>
  <c r="DF37" i="1"/>
  <c r="DF76" i="1"/>
  <c r="DF65" i="1"/>
  <c r="DF54" i="1"/>
  <c r="DF52" i="1"/>
  <c r="DF73" i="1"/>
  <c r="DF61" i="1"/>
  <c r="DF94" i="1"/>
  <c r="DF96" i="1"/>
  <c r="DF55" i="1"/>
  <c r="DF35" i="1"/>
  <c r="DF53" i="1"/>
  <c r="DF38" i="1"/>
  <c r="DF26" i="1"/>
  <c r="DF56" i="1"/>
  <c r="DF111" i="1"/>
  <c r="DF85" i="1"/>
  <c r="DF34" i="1"/>
  <c r="DF22" i="1"/>
  <c r="DF104" i="1"/>
  <c r="DF105" i="1"/>
  <c r="DF59" i="1"/>
  <c r="DF40" i="1"/>
  <c r="DF42" i="1"/>
  <c r="DF97" i="1"/>
  <c r="DF92" i="1"/>
  <c r="DF100" i="1"/>
  <c r="DF8" i="1"/>
  <c r="DF57" i="1"/>
  <c r="DF77" i="1"/>
  <c r="DF20" i="1"/>
  <c r="DF6" i="1"/>
  <c r="DF74" i="1"/>
  <c r="DF66" i="1"/>
  <c r="DF13" i="1"/>
  <c r="DF24" i="1"/>
  <c r="DF99" i="1"/>
  <c r="DF19" i="1"/>
  <c r="DF43" i="1"/>
  <c r="DF78" i="1"/>
  <c r="DF18" i="1"/>
  <c r="DF70" i="1"/>
  <c r="DF5" i="1"/>
  <c r="DE5" i="1"/>
  <c r="DD5" i="1"/>
  <c r="DF51" i="1"/>
  <c r="DB5" i="1"/>
  <c r="DF7" i="1"/>
  <c r="DF67" i="1"/>
  <c r="DD34" i="1"/>
  <c r="DF60" i="1"/>
  <c r="DE34" i="1"/>
  <c r="DF72" i="1"/>
  <c r="DF69" i="1"/>
  <c r="DF112" i="1"/>
  <c r="DF88" i="1"/>
  <c r="DD87" i="1"/>
  <c r="DF87" i="1"/>
  <c r="DB87" i="1"/>
  <c r="DA115" i="1"/>
  <c r="DB111" i="1"/>
  <c r="DB96" i="1"/>
  <c r="DB81" i="1"/>
  <c r="DB49" i="1"/>
  <c r="DB20" i="1"/>
  <c r="DB110" i="1"/>
  <c r="DB94" i="1"/>
  <c r="DB115" i="1"/>
  <c r="DB78" i="1"/>
  <c r="DB45" i="1"/>
  <c r="DB19" i="1"/>
  <c r="DB101" i="1"/>
  <c r="DB100" i="1"/>
  <c r="DB109" i="1"/>
  <c r="DB93" i="1"/>
  <c r="DB18" i="1"/>
  <c r="DB105" i="1"/>
  <c r="DB92" i="1"/>
  <c r="DB114" i="1"/>
  <c r="DB104" i="1"/>
  <c r="DB91" i="1"/>
  <c r="DB86" i="1"/>
  <c r="DB113" i="1"/>
  <c r="DB99" i="1"/>
  <c r="DB83" i="1"/>
  <c r="DB85" i="1"/>
  <c r="DB112" i="1"/>
  <c r="DB97" i="1"/>
  <c r="DB82" i="1"/>
  <c r="DB42" i="1"/>
  <c r="DB41" i="1"/>
  <c r="DB55" i="1"/>
  <c r="DB73" i="1"/>
  <c r="DB59" i="1"/>
  <c r="DB40" i="1"/>
  <c r="DB7" i="1"/>
  <c r="DB70" i="1"/>
  <c r="DB77" i="1"/>
  <c r="DB23" i="1"/>
  <c r="DB66" i="1"/>
  <c r="DB43" i="1"/>
  <c r="DB52" i="1"/>
  <c r="DB25" i="1"/>
  <c r="DB37" i="1"/>
  <c r="DB74" i="1"/>
  <c r="DB13" i="1"/>
  <c r="DB60" i="1"/>
  <c r="DB24" i="1"/>
  <c r="DB26" i="1"/>
  <c r="DB11" i="1"/>
  <c r="DB51" i="1"/>
  <c r="DB68" i="1"/>
  <c r="DB53" i="1"/>
  <c r="DB14" i="1"/>
  <c r="DB67" i="1"/>
  <c r="DB56" i="1"/>
  <c r="DB38" i="1"/>
  <c r="DB6" i="1"/>
  <c r="DB72" i="1"/>
  <c r="DB76" i="1"/>
  <c r="DB22" i="1"/>
  <c r="DB65" i="1"/>
  <c r="DB12" i="1"/>
  <c r="DB88" i="1"/>
  <c r="DB69" i="1"/>
  <c r="DB57" i="1"/>
  <c r="DB8" i="1"/>
  <c r="DB71" i="1"/>
  <c r="DB54" i="1"/>
  <c r="DB35" i="1"/>
  <c r="DB21" i="1"/>
  <c r="DB61" i="1"/>
  <c r="DB75" i="1"/>
  <c r="CM51" i="3"/>
  <c r="DE87" i="1"/>
  <c r="DC115" i="1"/>
  <c r="DD115" i="1" s="1"/>
  <c r="DD71" i="1"/>
  <c r="DE71" i="1"/>
  <c r="DE75" i="1"/>
  <c r="DD75" i="1"/>
  <c r="DE21" i="1"/>
  <c r="DD21" i="1"/>
  <c r="DE14" i="1"/>
  <c r="DD14" i="1"/>
  <c r="DE82" i="1"/>
  <c r="DD82" i="1"/>
  <c r="CO51" i="3" l="1"/>
  <c r="CN51" i="3"/>
  <c r="DE115" i="1"/>
  <c r="DF115" i="1"/>
  <c r="BY124" i="2"/>
  <c r="CA32" i="3" l="1"/>
  <c r="BZ36" i="3" l="1"/>
  <c r="BY14" i="3"/>
  <c r="BY13" i="3" s="1"/>
  <c r="CA22" i="3"/>
  <c r="CD22" i="3" l="1"/>
  <c r="CE22" i="3" s="1"/>
  <c r="BY126" i="2"/>
  <c r="BY10" i="2"/>
  <c r="CB10" i="2" l="1"/>
  <c r="CB126" i="2"/>
  <c r="BY37" i="3"/>
  <c r="BY36" i="3" s="1"/>
  <c r="CA38" i="3"/>
  <c r="CA16" i="3"/>
  <c r="C9" i="3"/>
  <c r="C8" i="3" s="1"/>
  <c r="CA11" i="3"/>
  <c r="CD11" i="3" s="1"/>
  <c r="BR11" i="3"/>
  <c r="BI11" i="3"/>
  <c r="BL11" i="3" s="1"/>
  <c r="CA50" i="3"/>
  <c r="CA49" i="3"/>
  <c r="CD49" i="3" s="1"/>
  <c r="CE49" i="3" s="1"/>
  <c r="BZ46" i="3"/>
  <c r="BZ45" i="3" s="1"/>
  <c r="BY46" i="3"/>
  <c r="BY45" i="3" s="1"/>
  <c r="CA41" i="3"/>
  <c r="CD41" i="3" s="1"/>
  <c r="BZ40" i="3"/>
  <c r="BZ39" i="3" s="1"/>
  <c r="BY40" i="3"/>
  <c r="BY39" i="3" s="1"/>
  <c r="CA35" i="3"/>
  <c r="BZ34" i="3"/>
  <c r="BY34" i="3"/>
  <c r="CA33" i="3"/>
  <c r="BZ30" i="3"/>
  <c r="BY30" i="3"/>
  <c r="CA26" i="3"/>
  <c r="CD26" i="3" s="1"/>
  <c r="CE26" i="3" s="1"/>
  <c r="CA25" i="3"/>
  <c r="CD25" i="3" s="1"/>
  <c r="CE25" i="3" s="1"/>
  <c r="BZ14" i="3"/>
  <c r="BZ13" i="3" s="1"/>
  <c r="CA13" i="3" s="1"/>
  <c r="CA12" i="3"/>
  <c r="CD12" i="3" s="1"/>
  <c r="BZ9" i="3"/>
  <c r="BZ8" i="3" s="1"/>
  <c r="BY9" i="3"/>
  <c r="BY8" i="3" s="1"/>
  <c r="BW122" i="2"/>
  <c r="CH125" i="2"/>
  <c r="CK125" i="2" s="1"/>
  <c r="CL125" i="2" s="1"/>
  <c r="BY125" i="2"/>
  <c r="BP125" i="2"/>
  <c r="BT125" i="2" s="1"/>
  <c r="BD124" i="2"/>
  <c r="AW124" i="2"/>
  <c r="AP124" i="2"/>
  <c r="AI124" i="2"/>
  <c r="AB124" i="2"/>
  <c r="BX91" i="2"/>
  <c r="BW91" i="2"/>
  <c r="BS91" i="2"/>
  <c r="BO91" i="2"/>
  <c r="BN91" i="2"/>
  <c r="BJ91" i="2"/>
  <c r="BG91" i="2"/>
  <c r="BC91" i="2"/>
  <c r="AZ91" i="2"/>
  <c r="AV91" i="2"/>
  <c r="AS91" i="2"/>
  <c r="AO91" i="2"/>
  <c r="AL91" i="2"/>
  <c r="AH91" i="2"/>
  <c r="AE91" i="2"/>
  <c r="AA91" i="2"/>
  <c r="X91" i="2"/>
  <c r="T91" i="2"/>
  <c r="Q91" i="2"/>
  <c r="M91" i="2"/>
  <c r="J91" i="2"/>
  <c r="F91" i="2"/>
  <c r="C91" i="2"/>
  <c r="BP93" i="2"/>
  <c r="BK93" i="2"/>
  <c r="BD93" i="2"/>
  <c r="AW93" i="2"/>
  <c r="AP93" i="2"/>
  <c r="AI93" i="2"/>
  <c r="AB93" i="2"/>
  <c r="U93" i="2"/>
  <c r="N93" i="2"/>
  <c r="G93" i="2"/>
  <c r="BP92" i="2"/>
  <c r="BT92" i="2" s="1"/>
  <c r="BK92" i="2"/>
  <c r="BD92" i="2"/>
  <c r="AW92" i="2"/>
  <c r="AP92" i="2"/>
  <c r="AI92" i="2"/>
  <c r="AB92" i="2"/>
  <c r="U92" i="2"/>
  <c r="N92" i="2"/>
  <c r="G92" i="2"/>
  <c r="BX62" i="2"/>
  <c r="BW62" i="2"/>
  <c r="BS62" i="2"/>
  <c r="BO62" i="2"/>
  <c r="BN62" i="2"/>
  <c r="BJ62" i="2"/>
  <c r="BG62" i="2"/>
  <c r="BC62" i="2"/>
  <c r="AZ62" i="2"/>
  <c r="AV62" i="2"/>
  <c r="AS62" i="2"/>
  <c r="AO62" i="2"/>
  <c r="AL62" i="2"/>
  <c r="AH62" i="2"/>
  <c r="AE62" i="2"/>
  <c r="AA62" i="2"/>
  <c r="X62" i="2"/>
  <c r="T62" i="2"/>
  <c r="Q62" i="2"/>
  <c r="M62" i="2"/>
  <c r="J62" i="2"/>
  <c r="F62" i="2"/>
  <c r="C62" i="2"/>
  <c r="BP63" i="2"/>
  <c r="BK63" i="2"/>
  <c r="BD63" i="2"/>
  <c r="AW63" i="2"/>
  <c r="AP63" i="2"/>
  <c r="AI63" i="2"/>
  <c r="AB63" i="2"/>
  <c r="U63" i="2"/>
  <c r="N63" i="2"/>
  <c r="G63" i="2"/>
  <c r="CB16" i="3" l="1"/>
  <c r="CD38" i="3"/>
  <c r="CD37" i="3" s="1"/>
  <c r="CB13" i="3"/>
  <c r="CB22" i="3"/>
  <c r="CA34" i="3"/>
  <c r="CD46" i="3"/>
  <c r="CD45" i="3" s="1"/>
  <c r="CC126" i="2"/>
  <c r="CC10" i="2"/>
  <c r="CA45" i="3"/>
  <c r="CF49" i="3" s="1"/>
  <c r="CE12" i="3"/>
  <c r="CD16" i="3"/>
  <c r="CD35" i="3"/>
  <c r="CD34" i="3" s="1"/>
  <c r="CD33" i="3"/>
  <c r="CE33" i="3" s="1"/>
  <c r="CE38" i="3"/>
  <c r="BU11" i="3"/>
  <c r="BV11" i="3" s="1"/>
  <c r="BZ27" i="3"/>
  <c r="BZ51" i="3" s="1"/>
  <c r="CE41" i="3"/>
  <c r="CD40" i="3"/>
  <c r="CD39" i="3" s="1"/>
  <c r="CB125" i="2"/>
  <c r="CF22" i="3"/>
  <c r="CF26" i="3"/>
  <c r="CF25" i="3"/>
  <c r="CA37" i="3"/>
  <c r="CA36" i="3"/>
  <c r="CB38" i="3" s="1"/>
  <c r="CA40" i="3"/>
  <c r="BM11" i="3"/>
  <c r="CA46" i="3"/>
  <c r="BY27" i="3"/>
  <c r="CA30" i="3"/>
  <c r="CA9" i="3"/>
  <c r="CA8" i="3"/>
  <c r="CB26" i="3"/>
  <c r="CB25" i="3"/>
  <c r="CA39" i="3"/>
  <c r="CE39" i="3" s="1"/>
  <c r="CA14" i="3"/>
  <c r="CB14" i="3" s="1"/>
  <c r="BT93" i="2"/>
  <c r="BT63" i="2"/>
  <c r="CE34" i="3" l="1"/>
  <c r="CF38" i="3"/>
  <c r="CB36" i="3"/>
  <c r="CB37" i="3"/>
  <c r="CE40" i="3"/>
  <c r="CB50" i="3"/>
  <c r="CF46" i="3"/>
  <c r="CB46" i="3"/>
  <c r="CB49" i="3"/>
  <c r="CB9" i="3"/>
  <c r="CB45" i="3"/>
  <c r="CB8" i="3"/>
  <c r="CB11" i="3"/>
  <c r="CA27" i="3"/>
  <c r="CF33" i="3" s="1"/>
  <c r="BY51" i="3"/>
  <c r="CA51" i="3" s="1"/>
  <c r="CE35" i="3"/>
  <c r="CD9" i="3"/>
  <c r="CE11" i="3"/>
  <c r="CF11" i="3"/>
  <c r="CF41" i="3"/>
  <c r="CE16" i="3"/>
  <c r="CD14" i="3"/>
  <c r="CF16" i="3"/>
  <c r="CE37" i="3"/>
  <c r="CD36" i="3"/>
  <c r="CF37" i="3"/>
  <c r="CF12" i="3"/>
  <c r="CD30" i="3"/>
  <c r="CC125" i="2"/>
  <c r="CB12" i="3"/>
  <c r="CF45" i="3"/>
  <c r="CE45" i="3"/>
  <c r="CE46" i="3"/>
  <c r="CF39" i="3"/>
  <c r="CB41" i="3"/>
  <c r="CB39" i="3"/>
  <c r="CB40" i="3"/>
  <c r="CF40" i="3"/>
  <c r="CH127" i="2"/>
  <c r="CK127" i="2" s="1"/>
  <c r="CL127" i="2" s="1"/>
  <c r="CG122" i="2"/>
  <c r="CG121" i="2" s="1"/>
  <c r="CF122" i="2"/>
  <c r="CH120" i="2"/>
  <c r="CK120" i="2" s="1"/>
  <c r="CG119" i="2"/>
  <c r="CF119" i="2"/>
  <c r="CH118" i="2"/>
  <c r="CK118" i="2" s="1"/>
  <c r="CL118" i="2" s="1"/>
  <c r="CH117" i="2"/>
  <c r="CK117" i="2" s="1"/>
  <c r="CL117" i="2" s="1"/>
  <c r="CG112" i="2"/>
  <c r="CF112" i="2"/>
  <c r="CH110" i="2"/>
  <c r="CK110" i="2" s="1"/>
  <c r="CL110" i="2" s="1"/>
  <c r="CG104" i="2"/>
  <c r="CG103" i="2" s="1"/>
  <c r="CF104" i="2"/>
  <c r="CH102" i="2"/>
  <c r="CK102" i="2" s="1"/>
  <c r="CL102" i="2" s="1"/>
  <c r="CG99" i="2"/>
  <c r="CG96" i="2" s="1"/>
  <c r="CF99" i="2"/>
  <c r="CH95" i="2"/>
  <c r="CK95" i="2" s="1"/>
  <c r="CL95" i="2" s="1"/>
  <c r="CH94" i="2"/>
  <c r="CK94" i="2" s="1"/>
  <c r="CL94" i="2" s="1"/>
  <c r="CG91" i="2"/>
  <c r="CG90" i="2" s="1"/>
  <c r="CF91" i="2"/>
  <c r="CF90" i="2" s="1"/>
  <c r="CH83" i="2"/>
  <c r="CK83" i="2" s="1"/>
  <c r="CL83" i="2" s="1"/>
  <c r="CG82" i="2"/>
  <c r="CG73" i="2" s="1"/>
  <c r="CF82" i="2"/>
  <c r="CH81" i="2"/>
  <c r="CK81" i="2" s="1"/>
  <c r="CL81" i="2" s="1"/>
  <c r="CH80" i="2"/>
  <c r="CK80" i="2" s="1"/>
  <c r="CL80" i="2" s="1"/>
  <c r="CG77" i="2"/>
  <c r="CF77" i="2"/>
  <c r="CH72" i="2"/>
  <c r="CK72" i="2" s="1"/>
  <c r="CL72" i="2" s="1"/>
  <c r="CH71" i="2"/>
  <c r="CK71" i="2" s="1"/>
  <c r="CL71" i="2" s="1"/>
  <c r="CH70" i="2"/>
  <c r="CK70" i="2" s="1"/>
  <c r="CL70" i="2" s="1"/>
  <c r="CG66" i="2"/>
  <c r="CG65" i="2" s="1"/>
  <c r="CF66" i="2"/>
  <c r="CH64" i="2"/>
  <c r="CK64" i="2" s="1"/>
  <c r="CL64" i="2" s="1"/>
  <c r="CF62" i="2"/>
  <c r="CF61" i="2" s="1"/>
  <c r="CH60" i="2"/>
  <c r="CK60" i="2" s="1"/>
  <c r="CG54" i="2"/>
  <c r="CG48" i="2" s="1"/>
  <c r="CG47" i="2" s="1"/>
  <c r="CH52" i="2"/>
  <c r="CK52" i="2" s="1"/>
  <c r="CL52" i="2" s="1"/>
  <c r="CH51" i="2"/>
  <c r="CL51" i="2" s="1"/>
  <c r="CH50" i="2"/>
  <c r="CK50" i="2" s="1"/>
  <c r="CL50" i="2" s="1"/>
  <c r="CH43" i="2"/>
  <c r="CK43" i="2" s="1"/>
  <c r="CL43" i="2" s="1"/>
  <c r="CH42" i="2"/>
  <c r="CK42" i="2" s="1"/>
  <c r="CL42" i="2" s="1"/>
  <c r="CH40" i="2"/>
  <c r="CK40" i="2" s="1"/>
  <c r="CL40" i="2" s="1"/>
  <c r="CH38" i="2"/>
  <c r="CK38" i="2" s="1"/>
  <c r="CL38" i="2" s="1"/>
  <c r="CH37" i="2"/>
  <c r="CK37" i="2" s="1"/>
  <c r="CL37" i="2" s="1"/>
  <c r="CH28" i="2"/>
  <c r="CK28" i="2" s="1"/>
  <c r="CL28" i="2" s="1"/>
  <c r="CH26" i="2"/>
  <c r="CK26" i="2" s="1"/>
  <c r="CL26" i="2" s="1"/>
  <c r="CH25" i="2"/>
  <c r="CK25" i="2" s="1"/>
  <c r="CL25" i="2" s="1"/>
  <c r="CH24" i="2"/>
  <c r="CK24" i="2" s="1"/>
  <c r="CL24" i="2" s="1"/>
  <c r="CF17" i="2"/>
  <c r="CF16" i="2" s="1"/>
  <c r="CF15" i="2" s="1"/>
  <c r="CH12" i="2"/>
  <c r="CK12" i="2" s="1"/>
  <c r="CG9" i="2"/>
  <c r="CG8" i="2" s="1"/>
  <c r="CH7" i="2"/>
  <c r="CG6" i="2"/>
  <c r="CG5" i="2" s="1"/>
  <c r="CF6" i="2"/>
  <c r="BY127" i="2"/>
  <c r="BX122" i="2"/>
  <c r="BY120" i="2"/>
  <c r="BX119" i="2"/>
  <c r="BW119" i="2"/>
  <c r="BY118" i="2"/>
  <c r="BY117" i="2"/>
  <c r="BX112" i="2"/>
  <c r="BW112" i="2"/>
  <c r="BY102" i="2"/>
  <c r="BX99" i="2"/>
  <c r="BX96" i="2" s="1"/>
  <c r="BW99" i="2"/>
  <c r="BY95" i="2"/>
  <c r="BY94" i="2"/>
  <c r="BY91" i="2"/>
  <c r="BW90" i="2"/>
  <c r="BY89" i="2"/>
  <c r="BY87" i="2"/>
  <c r="BX85" i="2"/>
  <c r="BX84" i="2" s="1"/>
  <c r="BW85" i="2"/>
  <c r="BY83" i="2"/>
  <c r="BX82" i="2"/>
  <c r="BX73" i="2" s="1"/>
  <c r="BW82" i="2"/>
  <c r="BY81" i="2"/>
  <c r="BY80" i="2"/>
  <c r="BX77" i="2"/>
  <c r="BW77" i="2"/>
  <c r="BY72" i="2"/>
  <c r="BY71" i="2"/>
  <c r="BY70" i="2"/>
  <c r="BX66" i="2"/>
  <c r="BX65" i="2" s="1"/>
  <c r="BW66" i="2"/>
  <c r="BY64" i="2"/>
  <c r="BY62" i="2"/>
  <c r="BY56" i="2"/>
  <c r="BY55" i="2"/>
  <c r="BX54" i="2"/>
  <c r="BX48" i="2" s="1"/>
  <c r="BW54" i="2"/>
  <c r="BW48" i="2" s="1"/>
  <c r="BY52" i="2"/>
  <c r="BY51" i="2"/>
  <c r="BY50" i="2"/>
  <c r="BY43" i="2"/>
  <c r="BY42" i="2"/>
  <c r="BY40" i="2"/>
  <c r="BY38" i="2"/>
  <c r="BY37" i="2"/>
  <c r="BY28" i="2"/>
  <c r="BY27" i="2"/>
  <c r="BY25" i="2"/>
  <c r="BY24" i="2"/>
  <c r="BX17" i="2"/>
  <c r="BX16" i="2" s="1"/>
  <c r="BX15" i="2" s="1"/>
  <c r="BW17" i="2"/>
  <c r="BY12" i="2"/>
  <c r="BX9" i="2"/>
  <c r="BX8" i="2" s="1"/>
  <c r="BW9" i="2"/>
  <c r="BW8" i="2" s="1"/>
  <c r="BY7" i="2"/>
  <c r="BX6" i="2"/>
  <c r="BX5" i="2" s="1"/>
  <c r="BW6" i="2"/>
  <c r="BW5" i="2" s="1"/>
  <c r="CG30" i="3" l="1"/>
  <c r="CB33" i="3"/>
  <c r="CC36" i="3"/>
  <c r="CP23" i="3"/>
  <c r="CG33" i="3"/>
  <c r="CG38" i="3"/>
  <c r="CG41" i="3"/>
  <c r="CC37" i="3"/>
  <c r="CB30" i="3"/>
  <c r="CF34" i="3"/>
  <c r="CG37" i="3"/>
  <c r="CC27" i="3"/>
  <c r="CP45" i="3"/>
  <c r="CC22" i="3"/>
  <c r="CC38" i="3"/>
  <c r="CB34" i="3"/>
  <c r="CC9" i="3"/>
  <c r="CG14" i="3"/>
  <c r="CC35" i="3"/>
  <c r="CL12" i="2"/>
  <c r="CK119" i="2"/>
  <c r="CL120" i="2"/>
  <c r="CK54" i="2"/>
  <c r="CL60" i="2"/>
  <c r="CG46" i="3"/>
  <c r="CC14" i="3"/>
  <c r="CK7" i="2"/>
  <c r="BY119" i="2"/>
  <c r="CG9" i="3"/>
  <c r="CG26" i="3"/>
  <c r="CC50" i="3"/>
  <c r="CC33" i="3"/>
  <c r="CK104" i="2"/>
  <c r="CH90" i="2"/>
  <c r="CM95" i="2" s="1"/>
  <c r="BY82" i="2"/>
  <c r="CG22" i="3"/>
  <c r="CC13" i="3"/>
  <c r="CC26" i="3"/>
  <c r="CC51" i="3"/>
  <c r="CB51" i="3"/>
  <c r="CG11" i="3"/>
  <c r="CG49" i="3"/>
  <c r="CC11" i="3"/>
  <c r="CC45" i="3"/>
  <c r="CG34" i="3"/>
  <c r="CG39" i="3"/>
  <c r="CC25" i="3"/>
  <c r="CC30" i="3"/>
  <c r="CG40" i="3"/>
  <c r="CG45" i="3"/>
  <c r="CC40" i="3"/>
  <c r="CC46" i="3"/>
  <c r="CC8" i="3"/>
  <c r="CG35" i="3"/>
  <c r="CG25" i="3"/>
  <c r="CC49" i="3"/>
  <c r="CC16" i="3"/>
  <c r="BX121" i="2"/>
  <c r="BY122" i="2"/>
  <c r="CH66" i="2"/>
  <c r="CH9" i="2"/>
  <c r="CC12" i="3"/>
  <c r="CG36" i="3"/>
  <c r="CF36" i="3"/>
  <c r="CE36" i="3"/>
  <c r="CD8" i="3"/>
  <c r="CF9" i="3"/>
  <c r="CE9" i="3"/>
  <c r="CP12" i="3"/>
  <c r="CP11" i="3"/>
  <c r="CP49" i="3"/>
  <c r="CP41" i="3"/>
  <c r="CP46" i="3"/>
  <c r="CP35" i="3"/>
  <c r="CP40" i="3"/>
  <c r="CP34" i="3"/>
  <c r="CP30" i="3"/>
  <c r="CP26" i="3"/>
  <c r="CP25" i="3"/>
  <c r="CP9" i="3"/>
  <c r="CP14" i="3"/>
  <c r="CP8" i="3"/>
  <c r="CP27" i="3"/>
  <c r="CP39" i="3"/>
  <c r="CP51" i="3"/>
  <c r="CP13" i="3"/>
  <c r="CC32" i="3"/>
  <c r="CG12" i="3"/>
  <c r="CG16" i="3"/>
  <c r="CC39" i="3"/>
  <c r="CC41" i="3"/>
  <c r="CC34" i="3"/>
  <c r="CF30" i="3"/>
  <c r="CE30" i="3"/>
  <c r="CD27" i="3"/>
  <c r="CD13" i="3"/>
  <c r="CE14" i="3"/>
  <c r="CF14" i="3"/>
  <c r="CF35" i="3"/>
  <c r="CB32" i="3"/>
  <c r="CB27" i="3"/>
  <c r="CB35" i="3"/>
  <c r="CH104" i="2"/>
  <c r="BX61" i="2"/>
  <c r="BX47" i="2" s="1"/>
  <c r="CB55" i="2"/>
  <c r="CB118" i="2"/>
  <c r="CB56" i="2"/>
  <c r="BY85" i="2"/>
  <c r="BY99" i="2"/>
  <c r="CH82" i="2"/>
  <c r="CH99" i="2"/>
  <c r="CB50" i="2"/>
  <c r="CC50" i="2" s="1"/>
  <c r="CB72" i="2"/>
  <c r="CC72" i="2" s="1"/>
  <c r="CB127" i="2"/>
  <c r="CF73" i="2"/>
  <c r="CH73" i="2" s="1"/>
  <c r="CI80" i="2" s="1"/>
  <c r="CB42" i="2"/>
  <c r="CB28" i="2"/>
  <c r="BY17" i="2"/>
  <c r="BY66" i="2"/>
  <c r="CB80" i="2"/>
  <c r="CC80" i="2" s="1"/>
  <c r="CB117" i="2"/>
  <c r="CC117" i="2" s="1"/>
  <c r="CH91" i="2"/>
  <c r="CF103" i="2"/>
  <c r="CH103" i="2" s="1"/>
  <c r="CH122" i="2"/>
  <c r="CB27" i="2"/>
  <c r="CB70" i="2"/>
  <c r="CB7" i="2"/>
  <c r="CB38" i="2"/>
  <c r="CB87" i="2"/>
  <c r="CB120" i="2"/>
  <c r="CH112" i="2"/>
  <c r="CB89" i="2"/>
  <c r="CB102" i="2"/>
  <c r="CB24" i="2"/>
  <c r="CB83" i="2"/>
  <c r="CH62" i="2"/>
  <c r="CB51" i="2"/>
  <c r="CB95" i="2"/>
  <c r="CB71" i="2"/>
  <c r="CB25" i="2"/>
  <c r="CB43" i="2"/>
  <c r="BW84" i="2"/>
  <c r="BY84" i="2" s="1"/>
  <c r="BZ84" i="2" s="1"/>
  <c r="CB81" i="2"/>
  <c r="CB37" i="2"/>
  <c r="CB40" i="2"/>
  <c r="CB64" i="2"/>
  <c r="CB62" i="2" s="1"/>
  <c r="CB12" i="2"/>
  <c r="CB94" i="2"/>
  <c r="CF96" i="2"/>
  <c r="CH96" i="2" s="1"/>
  <c r="CH119" i="2"/>
  <c r="BW73" i="2"/>
  <c r="BY73" i="2" s="1"/>
  <c r="CF48" i="2"/>
  <c r="CH54" i="2"/>
  <c r="CF5" i="2"/>
  <c r="CH6" i="2"/>
  <c r="CF8" i="2"/>
  <c r="CH8" i="2" s="1"/>
  <c r="CI10" i="2" s="1"/>
  <c r="CH17" i="2"/>
  <c r="CG16" i="2"/>
  <c r="CH77" i="2"/>
  <c r="CF65" i="2"/>
  <c r="CH65" i="2" s="1"/>
  <c r="CF121" i="2"/>
  <c r="CH121" i="2" s="1"/>
  <c r="CI126" i="2" s="1"/>
  <c r="CF111" i="2"/>
  <c r="CG111" i="2"/>
  <c r="BW111" i="2"/>
  <c r="BY112" i="2"/>
  <c r="BW96" i="2"/>
  <c r="BY96" i="2" s="1"/>
  <c r="BY77" i="2"/>
  <c r="BY54" i="2"/>
  <c r="BY8" i="2"/>
  <c r="BY48" i="2"/>
  <c r="BY5" i="2"/>
  <c r="BW61" i="2"/>
  <c r="BW65" i="2"/>
  <c r="BY65" i="2" s="1"/>
  <c r="BX90" i="2"/>
  <c r="BY90" i="2" s="1"/>
  <c r="BW121" i="2"/>
  <c r="BY9" i="2"/>
  <c r="CC52" i="2"/>
  <c r="BY6" i="2"/>
  <c r="BW16" i="2"/>
  <c r="BX111" i="2"/>
  <c r="CP113" i="1"/>
  <c r="CP112" i="1" s="1"/>
  <c r="CO113" i="1"/>
  <c r="CO112" i="1" s="1"/>
  <c r="CO101" i="1"/>
  <c r="CO100" i="1" s="1"/>
  <c r="CQ109" i="1"/>
  <c r="CH108" i="1"/>
  <c r="BY108" i="1"/>
  <c r="BP108" i="1"/>
  <c r="BT108" i="1" s="1"/>
  <c r="BG108" i="1"/>
  <c r="BK108" i="1" s="1"/>
  <c r="AX108" i="1"/>
  <c r="BB108" i="1" s="1"/>
  <c r="AO108" i="1"/>
  <c r="AF108" i="1"/>
  <c r="AJ108" i="1" s="1"/>
  <c r="W108" i="1"/>
  <c r="AA108" i="1" s="1"/>
  <c r="N108" i="1"/>
  <c r="R108" i="1" s="1"/>
  <c r="E108" i="1"/>
  <c r="CH107" i="1"/>
  <c r="BY107" i="1"/>
  <c r="CC107" i="1" s="1"/>
  <c r="BP107" i="1"/>
  <c r="BG107" i="1"/>
  <c r="BK107" i="1" s="1"/>
  <c r="AX107" i="1"/>
  <c r="BB107" i="1" s="1"/>
  <c r="AO107" i="1"/>
  <c r="AS107" i="1" s="1"/>
  <c r="AF107" i="1"/>
  <c r="W107" i="1"/>
  <c r="AA107" i="1" s="1"/>
  <c r="N107" i="1"/>
  <c r="R107" i="1" s="1"/>
  <c r="E107" i="1"/>
  <c r="I107" i="1" s="1"/>
  <c r="AO106" i="1"/>
  <c r="AF106" i="1"/>
  <c r="AJ106" i="1" s="1"/>
  <c r="W106" i="1"/>
  <c r="AA106" i="1" s="1"/>
  <c r="N106" i="1"/>
  <c r="R106" i="1" s="1"/>
  <c r="E106" i="1"/>
  <c r="CP97" i="1"/>
  <c r="CO97" i="1"/>
  <c r="CK97" i="1"/>
  <c r="CG97" i="1"/>
  <c r="CF97" i="1"/>
  <c r="CB97" i="1"/>
  <c r="BX97" i="1"/>
  <c r="BW97" i="1"/>
  <c r="BS97" i="1"/>
  <c r="BO97" i="1"/>
  <c r="BN97" i="1"/>
  <c r="BJ97" i="1"/>
  <c r="BF97" i="1"/>
  <c r="BE97" i="1"/>
  <c r="BA97" i="1"/>
  <c r="AW97" i="1"/>
  <c r="AV97" i="1"/>
  <c r="AR97" i="1"/>
  <c r="AN97" i="1"/>
  <c r="AM97" i="1"/>
  <c r="AI97" i="1"/>
  <c r="AE97" i="1"/>
  <c r="AD97" i="1"/>
  <c r="Z97" i="1"/>
  <c r="V97" i="1"/>
  <c r="U97" i="1"/>
  <c r="Q97" i="1"/>
  <c r="M97" i="1"/>
  <c r="L97" i="1"/>
  <c r="H97" i="1"/>
  <c r="D97" i="1"/>
  <c r="C97" i="1"/>
  <c r="CH98" i="1"/>
  <c r="BY98" i="1"/>
  <c r="CC98" i="1" s="1"/>
  <c r="BP98" i="1"/>
  <c r="BT98" i="1" s="1"/>
  <c r="BG98" i="1"/>
  <c r="BK98" i="1" s="1"/>
  <c r="AX98" i="1"/>
  <c r="BB98" i="1" s="1"/>
  <c r="AO98" i="1"/>
  <c r="AS98" i="1" s="1"/>
  <c r="AF98" i="1"/>
  <c r="AJ98" i="1" s="1"/>
  <c r="W98" i="1"/>
  <c r="AA98" i="1" s="1"/>
  <c r="N98" i="1"/>
  <c r="R98" i="1" s="1"/>
  <c r="E98" i="1"/>
  <c r="I98" i="1" s="1"/>
  <c r="CQ70" i="1"/>
  <c r="CP69" i="1"/>
  <c r="CO69" i="1"/>
  <c r="CP57" i="1"/>
  <c r="CQ59" i="1"/>
  <c r="CH59" i="1"/>
  <c r="BY59" i="1"/>
  <c r="BP59" i="1"/>
  <c r="BT59" i="1" s="1"/>
  <c r="BG59" i="1"/>
  <c r="BK59" i="1" s="1"/>
  <c r="C45" i="1"/>
  <c r="CQ51" i="1"/>
  <c r="CH51" i="1"/>
  <c r="BY51" i="1"/>
  <c r="CC51" i="1" s="1"/>
  <c r="BP51" i="1"/>
  <c r="BG51" i="1"/>
  <c r="BK51" i="1" s="1"/>
  <c r="AX51" i="1"/>
  <c r="BB51" i="1" s="1"/>
  <c r="CH50" i="1"/>
  <c r="BY50" i="1"/>
  <c r="CC50" i="1" s="1"/>
  <c r="BP50" i="1"/>
  <c r="BT50" i="1" s="1"/>
  <c r="BG50" i="1"/>
  <c r="BK50" i="1" s="1"/>
  <c r="AX50" i="1"/>
  <c r="CQ49" i="1"/>
  <c r="CQ19" i="1"/>
  <c r="CP18" i="1"/>
  <c r="C8" i="1"/>
  <c r="CH10" i="1"/>
  <c r="BY10" i="1"/>
  <c r="BP10" i="1"/>
  <c r="BT10" i="1" s="1"/>
  <c r="BG10" i="1"/>
  <c r="BK10" i="1" s="1"/>
  <c r="AX10" i="1"/>
  <c r="BB10" i="1" s="1"/>
  <c r="AO10" i="1"/>
  <c r="AF10" i="1"/>
  <c r="AJ10" i="1" s="1"/>
  <c r="W10" i="1"/>
  <c r="N10" i="1"/>
  <c r="R10" i="1" s="1"/>
  <c r="E10" i="1"/>
  <c r="CI95" i="2" l="1"/>
  <c r="CK103" i="2"/>
  <c r="CL103" i="2" s="1"/>
  <c r="CL104" i="2"/>
  <c r="CL54" i="2"/>
  <c r="CL119" i="2"/>
  <c r="CK6" i="2"/>
  <c r="CL7" i="2"/>
  <c r="CM12" i="2"/>
  <c r="CI94" i="2"/>
  <c r="CI90" i="2"/>
  <c r="CI91" i="2"/>
  <c r="CM83" i="2"/>
  <c r="BZ6" i="2"/>
  <c r="BY121" i="2"/>
  <c r="BZ124" i="2" s="1"/>
  <c r="CK99" i="2"/>
  <c r="CK82" i="2"/>
  <c r="CL82" i="2" s="1"/>
  <c r="CK112" i="2"/>
  <c r="CL112" i="2" s="1"/>
  <c r="CK122" i="2"/>
  <c r="CL122" i="2" s="1"/>
  <c r="CK62" i="2"/>
  <c r="CL62" i="2" s="1"/>
  <c r="CK9" i="2"/>
  <c r="CM94" i="2"/>
  <c r="CD87" i="2"/>
  <c r="CK77" i="2"/>
  <c r="CL77" i="2" s="1"/>
  <c r="CI12" i="2"/>
  <c r="CK48" i="2"/>
  <c r="CK66" i="2"/>
  <c r="CL66" i="2" s="1"/>
  <c r="CK91" i="2"/>
  <c r="CL91" i="2" s="1"/>
  <c r="CK17" i="2"/>
  <c r="CL17" i="2" s="1"/>
  <c r="BZ5" i="2"/>
  <c r="BZ8" i="2"/>
  <c r="BZ10" i="2"/>
  <c r="CD10" i="2"/>
  <c r="CI8" i="2"/>
  <c r="CM109" i="2"/>
  <c r="CI109" i="2"/>
  <c r="CI99" i="2"/>
  <c r="BY61" i="2"/>
  <c r="CH61" i="2"/>
  <c r="CF8" i="3"/>
  <c r="CG8" i="3"/>
  <c r="CD51" i="3"/>
  <c r="CE8" i="3"/>
  <c r="CF13" i="3"/>
  <c r="CE13" i="3"/>
  <c r="CG13" i="3"/>
  <c r="CF27" i="3"/>
  <c r="CE27" i="3"/>
  <c r="CG27" i="3"/>
  <c r="CT49" i="1"/>
  <c r="CQ18" i="1"/>
  <c r="CL10" i="1"/>
  <c r="CL59" i="1"/>
  <c r="CL51" i="1"/>
  <c r="CL98" i="1"/>
  <c r="CL107" i="1"/>
  <c r="CL108" i="1"/>
  <c r="CT109" i="1"/>
  <c r="CT51" i="1"/>
  <c r="CT59" i="1"/>
  <c r="CT19" i="1"/>
  <c r="CT70" i="1"/>
  <c r="CM80" i="2"/>
  <c r="CC37" i="2"/>
  <c r="CB122" i="2"/>
  <c r="CC122" i="2" s="1"/>
  <c r="CC118" i="2"/>
  <c r="CB77" i="2"/>
  <c r="CD77" i="2" s="1"/>
  <c r="CB82" i="2"/>
  <c r="CB119" i="2"/>
  <c r="CC55" i="2"/>
  <c r="CC89" i="2"/>
  <c r="CI83" i="2"/>
  <c r="CB112" i="2"/>
  <c r="CC112" i="2" s="1"/>
  <c r="CH111" i="2"/>
  <c r="CM120" i="2" s="1"/>
  <c r="CI81" i="2"/>
  <c r="CC24" i="2"/>
  <c r="CC70" i="2"/>
  <c r="CC43" i="2"/>
  <c r="CC87" i="2"/>
  <c r="CC27" i="2"/>
  <c r="CC95" i="2"/>
  <c r="CC51" i="2"/>
  <c r="CC42" i="2"/>
  <c r="CI73" i="2"/>
  <c r="CC25" i="2"/>
  <c r="CC38" i="2"/>
  <c r="CI82" i="2"/>
  <c r="CM81" i="2"/>
  <c r="CC40" i="2"/>
  <c r="CC56" i="2"/>
  <c r="CB9" i="2"/>
  <c r="CB8" i="2" s="1"/>
  <c r="CC71" i="2"/>
  <c r="CB99" i="2"/>
  <c r="CC28" i="2"/>
  <c r="CI96" i="2"/>
  <c r="CC127" i="2"/>
  <c r="CB6" i="2"/>
  <c r="CD7" i="2"/>
  <c r="CM102" i="2"/>
  <c r="CC83" i="2"/>
  <c r="BZ82" i="2"/>
  <c r="CC102" i="2"/>
  <c r="BZ87" i="2"/>
  <c r="BZ85" i="2"/>
  <c r="CI102" i="2"/>
  <c r="CB17" i="2"/>
  <c r="CC7" i="2"/>
  <c r="BZ89" i="2"/>
  <c r="CB54" i="2"/>
  <c r="CB48" i="2" s="1"/>
  <c r="CC62" i="2"/>
  <c r="CD89" i="2"/>
  <c r="CC64" i="2"/>
  <c r="CB66" i="2"/>
  <c r="CB91" i="2"/>
  <c r="CC94" i="2"/>
  <c r="BX128" i="2"/>
  <c r="CC120" i="2"/>
  <c r="CC12" i="2"/>
  <c r="CC81" i="2"/>
  <c r="CB85" i="2"/>
  <c r="CM125" i="2"/>
  <c r="CI125" i="2"/>
  <c r="CI122" i="2"/>
  <c r="BY111" i="2"/>
  <c r="CD118" i="2" s="1"/>
  <c r="CD102" i="2"/>
  <c r="BZ91" i="2"/>
  <c r="BZ77" i="2"/>
  <c r="BZ80" i="2"/>
  <c r="CD83" i="2"/>
  <c r="CD81" i="2"/>
  <c r="BZ83" i="2"/>
  <c r="CD80" i="2"/>
  <c r="BZ81" i="2"/>
  <c r="BZ73" i="2"/>
  <c r="CM70" i="2"/>
  <c r="CM71" i="2"/>
  <c r="CI70" i="2"/>
  <c r="CI65" i="2"/>
  <c r="CM72" i="2"/>
  <c r="CI71" i="2"/>
  <c r="CI72" i="2"/>
  <c r="CH5" i="2"/>
  <c r="CM7" i="2" s="1"/>
  <c r="CM104" i="2"/>
  <c r="CM110" i="2"/>
  <c r="CI103" i="2"/>
  <c r="CI66" i="2"/>
  <c r="CI77" i="2"/>
  <c r="CM103" i="2"/>
  <c r="CH48" i="2"/>
  <c r="CF47" i="2"/>
  <c r="CH47" i="2" s="1"/>
  <c r="CM127" i="2"/>
  <c r="CI121" i="2"/>
  <c r="CI127" i="2"/>
  <c r="CI110" i="2"/>
  <c r="CI104" i="2"/>
  <c r="CI9" i="2"/>
  <c r="CG15" i="2"/>
  <c r="CH16" i="2"/>
  <c r="BZ99" i="2"/>
  <c r="BZ96" i="2"/>
  <c r="BZ102" i="2"/>
  <c r="BZ95" i="2"/>
  <c r="BZ66" i="2"/>
  <c r="BZ12" i="2"/>
  <c r="CD12" i="2"/>
  <c r="CD94" i="2"/>
  <c r="CD95" i="2"/>
  <c r="BZ90" i="2"/>
  <c r="BZ94" i="2"/>
  <c r="CD70" i="2"/>
  <c r="CD71" i="2"/>
  <c r="BZ72" i="2"/>
  <c r="BZ65" i="2"/>
  <c r="BZ71" i="2"/>
  <c r="CD72" i="2"/>
  <c r="BY16" i="2"/>
  <c r="BW15" i="2"/>
  <c r="BZ70" i="2"/>
  <c r="BZ9" i="2"/>
  <c r="BW47" i="2"/>
  <c r="BY47" i="2" s="1"/>
  <c r="BZ7" i="2"/>
  <c r="I106" i="1"/>
  <c r="AS106" i="1"/>
  <c r="AJ107" i="1"/>
  <c r="BT107" i="1"/>
  <c r="I108" i="1"/>
  <c r="AS108" i="1"/>
  <c r="CC108" i="1"/>
  <c r="CQ69" i="1"/>
  <c r="CC59" i="1"/>
  <c r="BB50" i="1"/>
  <c r="CL50" i="1"/>
  <c r="BT51" i="1"/>
  <c r="I10" i="1"/>
  <c r="AS10" i="1"/>
  <c r="CC10" i="1"/>
  <c r="AA10" i="1"/>
  <c r="CM99" i="2" l="1"/>
  <c r="CL99" i="2"/>
  <c r="CM9" i="2"/>
  <c r="CL9" i="2"/>
  <c r="CM77" i="2"/>
  <c r="CL48" i="2"/>
  <c r="CK5" i="2"/>
  <c r="CM5" i="2" s="1"/>
  <c r="CL6" i="2"/>
  <c r="CM6" i="2"/>
  <c r="CC77" i="2"/>
  <c r="CD122" i="2"/>
  <c r="CD125" i="2"/>
  <c r="BZ125" i="2"/>
  <c r="BZ121" i="2"/>
  <c r="BZ122" i="2"/>
  <c r="CD126" i="2"/>
  <c r="CD127" i="2"/>
  <c r="BZ126" i="2"/>
  <c r="BZ127" i="2"/>
  <c r="CK121" i="2"/>
  <c r="CL121" i="2" s="1"/>
  <c r="CK111" i="2"/>
  <c r="CL111" i="2" s="1"/>
  <c r="CK73" i="2"/>
  <c r="CL73" i="2" s="1"/>
  <c r="CK8" i="2"/>
  <c r="CC9" i="2"/>
  <c r="CK16" i="2"/>
  <c r="CL16" i="2" s="1"/>
  <c r="CK65" i="2"/>
  <c r="CL65" i="2" s="1"/>
  <c r="CM82" i="2"/>
  <c r="CM122" i="2"/>
  <c r="CK61" i="2"/>
  <c r="CL61" i="2" s="1"/>
  <c r="CK96" i="2"/>
  <c r="CL96" i="2" s="1"/>
  <c r="CM66" i="2"/>
  <c r="CB73" i="2"/>
  <c r="CD73" i="2" s="1"/>
  <c r="CD82" i="2"/>
  <c r="CM117" i="2"/>
  <c r="CM91" i="2"/>
  <c r="CK90" i="2"/>
  <c r="CL90" i="2" s="1"/>
  <c r="CI120" i="2"/>
  <c r="CI118" i="2"/>
  <c r="CI111" i="2"/>
  <c r="CM119" i="2"/>
  <c r="CI117" i="2"/>
  <c r="CI112" i="2"/>
  <c r="CM118" i="2"/>
  <c r="CI5" i="2"/>
  <c r="CI7" i="2"/>
  <c r="CM112" i="2"/>
  <c r="CI119" i="2"/>
  <c r="CM58" i="2"/>
  <c r="CI58" i="2"/>
  <c r="CM59" i="2"/>
  <c r="CI59" i="2"/>
  <c r="CC54" i="2"/>
  <c r="BZ57" i="2"/>
  <c r="CD57" i="2"/>
  <c r="CE51" i="3"/>
  <c r="CG51" i="3"/>
  <c r="CF51" i="3"/>
  <c r="CT69" i="1"/>
  <c r="CU69" i="1" s="1"/>
  <c r="CT18" i="1"/>
  <c r="CU51" i="1"/>
  <c r="CU109" i="1"/>
  <c r="CU59" i="1"/>
  <c r="CU49" i="1"/>
  <c r="CU70" i="1"/>
  <c r="CU19" i="1"/>
  <c r="CD8" i="2"/>
  <c r="CD91" i="2"/>
  <c r="CB96" i="2"/>
  <c r="CC119" i="2"/>
  <c r="CD9" i="2"/>
  <c r="CB121" i="2"/>
  <c r="CB111" i="2"/>
  <c r="CC111" i="2" s="1"/>
  <c r="CC82" i="2"/>
  <c r="CD99" i="2"/>
  <c r="CC99" i="2"/>
  <c r="CB61" i="2"/>
  <c r="CB47" i="2" s="1"/>
  <c r="CD47" i="2" s="1"/>
  <c r="CB16" i="2"/>
  <c r="CC16" i="2" s="1"/>
  <c r="CC6" i="2"/>
  <c r="CD6" i="2"/>
  <c r="CB5" i="2"/>
  <c r="CC17" i="2"/>
  <c r="CC8" i="2"/>
  <c r="BZ120" i="2"/>
  <c r="CB65" i="2"/>
  <c r="CC66" i="2"/>
  <c r="CC48" i="2"/>
  <c r="CB84" i="2"/>
  <c r="CD85" i="2"/>
  <c r="CC85" i="2"/>
  <c r="CI54" i="2"/>
  <c r="CC91" i="2"/>
  <c r="CB90" i="2"/>
  <c r="CD66" i="2"/>
  <c r="BZ118" i="2"/>
  <c r="BZ111" i="2"/>
  <c r="CD112" i="2"/>
  <c r="BZ112" i="2"/>
  <c r="CD119" i="2"/>
  <c r="BZ117" i="2"/>
  <c r="BZ119" i="2"/>
  <c r="CD120" i="2"/>
  <c r="CD117" i="2"/>
  <c r="BZ61" i="2"/>
  <c r="CM64" i="2"/>
  <c r="CM60" i="2"/>
  <c r="CM54" i="2"/>
  <c r="CI47" i="2"/>
  <c r="CI64" i="2"/>
  <c r="CI60" i="2"/>
  <c r="CM52" i="2"/>
  <c r="CM50" i="2"/>
  <c r="CM51" i="2"/>
  <c r="CI50" i="2"/>
  <c r="CI51" i="2"/>
  <c r="CM62" i="2"/>
  <c r="CM48" i="2"/>
  <c r="CI62" i="2"/>
  <c r="CI52" i="2"/>
  <c r="CF128" i="2"/>
  <c r="CI48" i="2"/>
  <c r="CG128" i="2"/>
  <c r="CH15" i="2"/>
  <c r="CI61" i="2"/>
  <c r="CI6" i="2"/>
  <c r="BY15" i="2"/>
  <c r="BW128" i="2"/>
  <c r="BY128" i="2" s="1"/>
  <c r="CD64" i="2"/>
  <c r="CD51" i="2"/>
  <c r="BZ56" i="2"/>
  <c r="CD54" i="2"/>
  <c r="BZ50" i="2"/>
  <c r="BZ47" i="2"/>
  <c r="CD52" i="2"/>
  <c r="BZ55" i="2"/>
  <c r="CD50" i="2"/>
  <c r="CD55" i="2"/>
  <c r="CD56" i="2"/>
  <c r="CD62" i="2"/>
  <c r="BZ52" i="2"/>
  <c r="BZ51" i="2"/>
  <c r="BZ62" i="2"/>
  <c r="BZ54" i="2"/>
  <c r="BZ64" i="2"/>
  <c r="CD48" i="2"/>
  <c r="BZ48" i="2"/>
  <c r="CQ114" i="1"/>
  <c r="CQ111" i="1"/>
  <c r="CQ110" i="1"/>
  <c r="CQ105" i="1"/>
  <c r="CQ104" i="1"/>
  <c r="CP101" i="1"/>
  <c r="CP100" i="1" s="1"/>
  <c r="CQ99" i="1"/>
  <c r="CQ94" i="1"/>
  <c r="CQ93" i="1"/>
  <c r="CQ92" i="1"/>
  <c r="CQ91" i="1"/>
  <c r="CP88" i="1"/>
  <c r="CO88" i="1"/>
  <c r="CQ86" i="1"/>
  <c r="CQ85" i="1"/>
  <c r="CP83" i="1"/>
  <c r="CP82" i="1" s="1"/>
  <c r="CO83" i="1"/>
  <c r="CO82" i="1" s="1"/>
  <c r="CQ81" i="1"/>
  <c r="CP78" i="1"/>
  <c r="CO78" i="1"/>
  <c r="CQ77" i="1"/>
  <c r="CP76" i="1"/>
  <c r="CO76" i="1"/>
  <c r="CQ74" i="1"/>
  <c r="CQ73" i="1"/>
  <c r="CP72" i="1"/>
  <c r="CP71" i="1" s="1"/>
  <c r="CO72" i="1"/>
  <c r="CQ68" i="1"/>
  <c r="CP67" i="1"/>
  <c r="CO67" i="1"/>
  <c r="CQ66" i="1"/>
  <c r="CP65" i="1"/>
  <c r="CO65" i="1"/>
  <c r="CQ60" i="1"/>
  <c r="CP56" i="1"/>
  <c r="CO57" i="1"/>
  <c r="CO56" i="1" s="1"/>
  <c r="CQ55" i="1"/>
  <c r="CP54" i="1"/>
  <c r="CO54" i="1"/>
  <c r="CQ53" i="1"/>
  <c r="CQ52" i="1"/>
  <c r="CP45" i="1"/>
  <c r="CO45" i="1"/>
  <c r="CQ43" i="1"/>
  <c r="CQ42" i="1"/>
  <c r="CQ41" i="1"/>
  <c r="CQ40" i="1"/>
  <c r="CP38" i="1"/>
  <c r="CO38" i="1"/>
  <c r="CQ37" i="1"/>
  <c r="CP35" i="1"/>
  <c r="CO35" i="1"/>
  <c r="CQ26" i="1"/>
  <c r="CQ25" i="1"/>
  <c r="CQ24" i="1"/>
  <c r="CQ23" i="1"/>
  <c r="CP22" i="1"/>
  <c r="CP21" i="1" s="1"/>
  <c r="CO22" i="1"/>
  <c r="CP14" i="1"/>
  <c r="CO14" i="1"/>
  <c r="CQ13" i="1"/>
  <c r="CP12" i="1"/>
  <c r="CO12" i="1"/>
  <c r="CQ11" i="1"/>
  <c r="CP8" i="1"/>
  <c r="CO8" i="1"/>
  <c r="CQ7" i="1"/>
  <c r="CT7" i="1" s="1"/>
  <c r="CP6" i="1"/>
  <c r="CO6" i="1"/>
  <c r="CL8" i="2" l="1"/>
  <c r="CM8" i="2"/>
  <c r="CL5" i="2"/>
  <c r="CM17" i="2"/>
  <c r="CM61" i="2"/>
  <c r="CM73" i="2"/>
  <c r="CM65" i="2"/>
  <c r="CK15" i="2"/>
  <c r="CL15" i="2" s="1"/>
  <c r="CM96" i="2"/>
  <c r="CK47" i="2"/>
  <c r="CL47" i="2" s="1"/>
  <c r="CM121" i="2"/>
  <c r="CM111" i="2"/>
  <c r="CC73" i="2"/>
  <c r="CM90" i="2"/>
  <c r="CD61" i="2"/>
  <c r="CA17" i="2"/>
  <c r="CA5" i="2"/>
  <c r="CC47" i="2"/>
  <c r="CE73" i="2"/>
  <c r="CA57" i="2"/>
  <c r="CE57" i="2"/>
  <c r="CE126" i="2"/>
  <c r="CA126" i="2"/>
  <c r="CA124" i="2"/>
  <c r="CU18" i="1"/>
  <c r="CT14" i="1"/>
  <c r="CT11" i="1"/>
  <c r="CU11" i="1" s="1"/>
  <c r="CT52" i="1"/>
  <c r="CT40" i="1"/>
  <c r="CT105" i="1"/>
  <c r="CU105" i="1" s="1"/>
  <c r="CT25" i="1"/>
  <c r="CT23" i="1"/>
  <c r="CU23" i="1" s="1"/>
  <c r="CT104" i="1"/>
  <c r="CT66" i="1"/>
  <c r="CO61" i="1"/>
  <c r="CT42" i="1"/>
  <c r="CT92" i="1"/>
  <c r="CT43" i="1"/>
  <c r="CT68" i="1"/>
  <c r="CT93" i="1"/>
  <c r="CT110" i="1"/>
  <c r="CT13" i="1"/>
  <c r="CT86" i="1"/>
  <c r="CT111" i="1"/>
  <c r="CT24" i="1"/>
  <c r="CT99" i="1"/>
  <c r="CT114" i="1"/>
  <c r="CT37" i="1"/>
  <c r="CT77" i="1"/>
  <c r="CT73" i="1"/>
  <c r="CT55" i="1"/>
  <c r="CT94" i="1"/>
  <c r="CT26" i="1"/>
  <c r="CT53" i="1"/>
  <c r="CT60" i="1"/>
  <c r="CT74" i="1"/>
  <c r="CT81" i="1"/>
  <c r="CT85" i="1"/>
  <c r="CT41" i="1"/>
  <c r="CT91" i="1"/>
  <c r="CE122" i="2"/>
  <c r="CE48" i="2"/>
  <c r="CE119" i="2"/>
  <c r="CE6" i="2"/>
  <c r="CE85" i="2"/>
  <c r="CE10" i="2"/>
  <c r="CA10" i="2"/>
  <c r="CE111" i="2"/>
  <c r="CE90" i="2"/>
  <c r="CE77" i="2"/>
  <c r="CE65" i="2"/>
  <c r="CE17" i="2"/>
  <c r="CE54" i="2"/>
  <c r="CE52" i="2"/>
  <c r="CE125" i="2"/>
  <c r="CE42" i="2"/>
  <c r="CE118" i="2"/>
  <c r="CE80" i="2"/>
  <c r="CE117" i="2"/>
  <c r="CE50" i="2"/>
  <c r="CE102" i="2"/>
  <c r="CE70" i="2"/>
  <c r="CE56" i="2"/>
  <c r="CE72" i="2"/>
  <c r="CE94" i="2"/>
  <c r="CE40" i="2"/>
  <c r="CE7" i="2"/>
  <c r="CE51" i="2"/>
  <c r="CE64" i="2"/>
  <c r="CE27" i="2"/>
  <c r="CE81" i="2"/>
  <c r="CE55" i="2"/>
  <c r="CE25" i="2"/>
  <c r="CE28" i="2"/>
  <c r="CE120" i="2"/>
  <c r="CE37" i="2"/>
  <c r="CE24" i="2"/>
  <c r="CE95" i="2"/>
  <c r="CE12" i="2"/>
  <c r="CE127" i="2"/>
  <c r="CE71" i="2"/>
  <c r="CE83" i="2"/>
  <c r="CE89" i="2"/>
  <c r="CE87" i="2"/>
  <c r="CE43" i="2"/>
  <c r="CE38" i="2"/>
  <c r="CB15" i="2"/>
  <c r="CE15" i="2" s="1"/>
  <c r="CE16" i="2"/>
  <c r="CE9" i="2"/>
  <c r="CE99" i="2"/>
  <c r="CE96" i="2"/>
  <c r="CD96" i="2"/>
  <c r="CC96" i="2"/>
  <c r="CE62" i="2"/>
  <c r="CE47" i="2"/>
  <c r="CE121" i="2"/>
  <c r="CC121" i="2"/>
  <c r="CD121" i="2"/>
  <c r="CE91" i="2"/>
  <c r="CE61" i="2"/>
  <c r="CC61" i="2"/>
  <c r="CD111" i="2"/>
  <c r="CE84" i="2"/>
  <c r="CE112" i="2"/>
  <c r="CE82" i="2"/>
  <c r="CE66" i="2"/>
  <c r="CE8" i="2"/>
  <c r="CD5" i="2"/>
  <c r="CC5" i="2"/>
  <c r="CE5" i="2"/>
  <c r="CA128" i="2"/>
  <c r="CA125" i="2"/>
  <c r="CA118" i="2"/>
  <c r="CA27" i="2"/>
  <c r="CA95" i="2"/>
  <c r="CA120" i="2"/>
  <c r="CA102" i="2"/>
  <c r="CA71" i="2"/>
  <c r="CA51" i="2"/>
  <c r="CA7" i="2"/>
  <c r="CA52" i="2"/>
  <c r="CA40" i="2"/>
  <c r="CA70" i="2"/>
  <c r="CA50" i="2"/>
  <c r="CA43" i="2"/>
  <c r="CA94" i="2"/>
  <c r="CA56" i="2"/>
  <c r="CA62" i="2"/>
  <c r="CA82" i="2"/>
  <c r="CA28" i="2"/>
  <c r="CA80" i="2"/>
  <c r="CA81" i="2"/>
  <c r="CA25" i="2"/>
  <c r="CA37" i="2"/>
  <c r="CA42" i="2"/>
  <c r="CA64" i="2"/>
  <c r="CA89" i="2"/>
  <c r="CA24" i="2"/>
  <c r="CA87" i="2"/>
  <c r="CA91" i="2"/>
  <c r="CA55" i="2"/>
  <c r="CA117" i="2"/>
  <c r="CA12" i="2"/>
  <c r="CA119" i="2"/>
  <c r="CA72" i="2"/>
  <c r="CA127" i="2"/>
  <c r="CA83" i="2"/>
  <c r="CA38" i="2"/>
  <c r="CA9" i="2"/>
  <c r="CA8" i="2"/>
  <c r="CA77" i="2"/>
  <c r="CA48" i="2"/>
  <c r="CA61" i="2"/>
  <c r="CA73" i="2"/>
  <c r="CA65" i="2"/>
  <c r="CA96" i="2"/>
  <c r="CA54" i="2"/>
  <c r="CA84" i="2"/>
  <c r="CA112" i="2"/>
  <c r="CA85" i="2"/>
  <c r="CA121" i="2"/>
  <c r="CA99" i="2"/>
  <c r="CA6" i="2"/>
  <c r="CA122" i="2"/>
  <c r="CA90" i="2"/>
  <c r="CA66" i="2"/>
  <c r="CA111" i="2"/>
  <c r="CA15" i="2"/>
  <c r="CA16" i="2"/>
  <c r="CA47" i="2"/>
  <c r="CD84" i="2"/>
  <c r="CC84" i="2"/>
  <c r="CC90" i="2"/>
  <c r="CD90" i="2"/>
  <c r="BZ16" i="2"/>
  <c r="BZ15" i="2"/>
  <c r="BZ24" i="2"/>
  <c r="BZ17" i="2"/>
  <c r="CI16" i="2"/>
  <c r="CC65" i="2"/>
  <c r="CD65" i="2"/>
  <c r="CH128" i="2"/>
  <c r="CM28" i="2"/>
  <c r="CM40" i="2"/>
  <c r="CM42" i="2"/>
  <c r="CM24" i="2"/>
  <c r="CM43" i="2"/>
  <c r="CM37" i="2"/>
  <c r="CM25" i="2"/>
  <c r="CM26" i="2"/>
  <c r="CI15" i="2"/>
  <c r="CM38" i="2"/>
  <c r="CI43" i="2"/>
  <c r="CI42" i="2"/>
  <c r="CI37" i="2"/>
  <c r="CI28" i="2"/>
  <c r="CI40" i="2"/>
  <c r="CI25" i="2"/>
  <c r="CI38" i="2"/>
  <c r="CI24" i="2"/>
  <c r="CI26" i="2"/>
  <c r="CM16" i="2"/>
  <c r="CI17" i="2"/>
  <c r="BZ128" i="2"/>
  <c r="CD38" i="2"/>
  <c r="BZ43" i="2"/>
  <c r="BZ37" i="2"/>
  <c r="BZ25" i="2"/>
  <c r="CD40" i="2"/>
  <c r="CD27" i="2"/>
  <c r="CD42" i="2"/>
  <c r="CD43" i="2"/>
  <c r="CD37" i="2"/>
  <c r="CD28" i="2"/>
  <c r="CD24" i="2"/>
  <c r="CD25" i="2"/>
  <c r="BZ42" i="2"/>
  <c r="BZ38" i="2"/>
  <c r="BZ27" i="2"/>
  <c r="CD17" i="2"/>
  <c r="BZ28" i="2"/>
  <c r="BZ40" i="2"/>
  <c r="CD16" i="2"/>
  <c r="CP61" i="1"/>
  <c r="CQ45" i="1"/>
  <c r="CO34" i="1"/>
  <c r="CQ22" i="1"/>
  <c r="CO5" i="1"/>
  <c r="CQ88" i="1"/>
  <c r="CQ83" i="1"/>
  <c r="CP5" i="1"/>
  <c r="CQ35" i="1"/>
  <c r="CO75" i="1"/>
  <c r="CP75" i="1"/>
  <c r="CP87" i="1"/>
  <c r="CQ8" i="1"/>
  <c r="CQ72" i="1"/>
  <c r="CQ76" i="1"/>
  <c r="CP34" i="1"/>
  <c r="CQ67" i="1"/>
  <c r="CQ101" i="1"/>
  <c r="CQ112" i="1"/>
  <c r="CQ113" i="1"/>
  <c r="CQ78" i="1"/>
  <c r="CQ6" i="1"/>
  <c r="CO87" i="1"/>
  <c r="CQ65" i="1"/>
  <c r="CQ12" i="1"/>
  <c r="CQ38" i="1"/>
  <c r="CQ54" i="1"/>
  <c r="CQ57" i="1"/>
  <c r="CQ97" i="1"/>
  <c r="CQ82" i="1"/>
  <c r="CQ56" i="1"/>
  <c r="CO71" i="1"/>
  <c r="CQ71" i="1" s="1"/>
  <c r="CQ14" i="1"/>
  <c r="CO21" i="1"/>
  <c r="CQ21" i="1" s="1"/>
  <c r="CQ100" i="1"/>
  <c r="G20" i="3"/>
  <c r="CM15" i="2" l="1"/>
  <c r="CN8" i="2"/>
  <c r="CJ37" i="2"/>
  <c r="CN111" i="2"/>
  <c r="CK128" i="2"/>
  <c r="CN51" i="2"/>
  <c r="CN10" i="2"/>
  <c r="CN126" i="2"/>
  <c r="CN59" i="2"/>
  <c r="CN109" i="2"/>
  <c r="CN58" i="2"/>
  <c r="CN125" i="2"/>
  <c r="CN6" i="2"/>
  <c r="CN28" i="2"/>
  <c r="CN117" i="2"/>
  <c r="CN110" i="2"/>
  <c r="CN24" i="2"/>
  <c r="CN42" i="2"/>
  <c r="CN7" i="2"/>
  <c r="CN94" i="2"/>
  <c r="CN40" i="2"/>
  <c r="CN102" i="2"/>
  <c r="CN60" i="2"/>
  <c r="CN38" i="2"/>
  <c r="CN50" i="2"/>
  <c r="CN43" i="2"/>
  <c r="CN64" i="2"/>
  <c r="CN37" i="2"/>
  <c r="CN80" i="2"/>
  <c r="CN5" i="2"/>
  <c r="CN71" i="2"/>
  <c r="CN81" i="2"/>
  <c r="CN83" i="2"/>
  <c r="CN95" i="2"/>
  <c r="CN26" i="2"/>
  <c r="CN103" i="2"/>
  <c r="CN70" i="2"/>
  <c r="CN12" i="2"/>
  <c r="CN72" i="2"/>
  <c r="CN104" i="2"/>
  <c r="CN127" i="2"/>
  <c r="CN120" i="2"/>
  <c r="CN52" i="2"/>
  <c r="CN25" i="2"/>
  <c r="CN118" i="2"/>
  <c r="CN62" i="2"/>
  <c r="CN112" i="2"/>
  <c r="CN9" i="2"/>
  <c r="CN54" i="2"/>
  <c r="CN122" i="2"/>
  <c r="CN48" i="2"/>
  <c r="CN99" i="2"/>
  <c r="CN17" i="2"/>
  <c r="CN119" i="2"/>
  <c r="CN66" i="2"/>
  <c r="CN91" i="2"/>
  <c r="CN77" i="2"/>
  <c r="CN82" i="2"/>
  <c r="CN16" i="2"/>
  <c r="CN96" i="2"/>
  <c r="CN15" i="2"/>
  <c r="CN90" i="2"/>
  <c r="CN73" i="2"/>
  <c r="CN121" i="2"/>
  <c r="CN47" i="2"/>
  <c r="CM47" i="2"/>
  <c r="CN65" i="2"/>
  <c r="CN61" i="2"/>
  <c r="CJ10" i="2"/>
  <c r="CJ12" i="2"/>
  <c r="CC15" i="2"/>
  <c r="CJ99" i="2"/>
  <c r="CJ91" i="2"/>
  <c r="CJ83" i="2"/>
  <c r="CJ59" i="2"/>
  <c r="CJ51" i="2"/>
  <c r="CJ43" i="2"/>
  <c r="CJ102" i="2"/>
  <c r="CJ70" i="2"/>
  <c r="CJ122" i="2"/>
  <c r="CJ90" i="2"/>
  <c r="CJ82" i="2"/>
  <c r="CJ66" i="2"/>
  <c r="CJ58" i="2"/>
  <c r="CJ50" i="2"/>
  <c r="CJ42" i="2"/>
  <c r="CJ26" i="2"/>
  <c r="CJ94" i="2"/>
  <c r="CJ62" i="2"/>
  <c r="CJ52" i="2"/>
  <c r="CJ5" i="2"/>
  <c r="CJ121" i="2"/>
  <c r="CJ81" i="2"/>
  <c r="CJ73" i="2"/>
  <c r="CJ65" i="2"/>
  <c r="CJ25" i="2"/>
  <c r="CJ17" i="2"/>
  <c r="CJ110" i="2"/>
  <c r="CJ54" i="2"/>
  <c r="CJ7" i="2"/>
  <c r="CJ60" i="2"/>
  <c r="CJ128" i="2"/>
  <c r="CJ120" i="2"/>
  <c r="CJ112" i="2"/>
  <c r="CJ104" i="2"/>
  <c r="CJ96" i="2"/>
  <c r="CJ80" i="2"/>
  <c r="CJ72" i="2"/>
  <c r="CJ64" i="2"/>
  <c r="CJ48" i="2"/>
  <c r="CJ40" i="2"/>
  <c r="CJ24" i="2"/>
  <c r="CJ16" i="2"/>
  <c r="CJ118" i="2"/>
  <c r="CJ38" i="2"/>
  <c r="CJ127" i="2"/>
  <c r="CJ119" i="2"/>
  <c r="CJ111" i="2"/>
  <c r="CJ103" i="2"/>
  <c r="CJ95" i="2"/>
  <c r="CJ71" i="2"/>
  <c r="CJ47" i="2"/>
  <c r="CJ15" i="2"/>
  <c r="CJ126" i="2"/>
  <c r="CJ125" i="2"/>
  <c r="CJ117" i="2"/>
  <c r="CJ109" i="2"/>
  <c r="CJ77" i="2"/>
  <c r="CJ61" i="2"/>
  <c r="CJ6" i="2"/>
  <c r="CJ28" i="2"/>
  <c r="CJ9" i="2"/>
  <c r="CJ8" i="2"/>
  <c r="CT65" i="1"/>
  <c r="CU66" i="1"/>
  <c r="CU104" i="1"/>
  <c r="CT101" i="1"/>
  <c r="CV104" i="1"/>
  <c r="CV105" i="1"/>
  <c r="CT57" i="1"/>
  <c r="CU57" i="1" s="1"/>
  <c r="CT113" i="1"/>
  <c r="CU113" i="1" s="1"/>
  <c r="CT67" i="1"/>
  <c r="CU67" i="1" s="1"/>
  <c r="CU52" i="1"/>
  <c r="CT45" i="1"/>
  <c r="CU45" i="1" s="1"/>
  <c r="CT97" i="1"/>
  <c r="CU97" i="1" s="1"/>
  <c r="CU43" i="1"/>
  <c r="CT8" i="1"/>
  <c r="CU91" i="1"/>
  <c r="CU94" i="1"/>
  <c r="CU111" i="1"/>
  <c r="CU42" i="1"/>
  <c r="CU26" i="1"/>
  <c r="CT54" i="1"/>
  <c r="CU86" i="1"/>
  <c r="CU85" i="1"/>
  <c r="CT12" i="1"/>
  <c r="CU12" i="1" s="1"/>
  <c r="CU25" i="1"/>
  <c r="CU24" i="1"/>
  <c r="CT78" i="1"/>
  <c r="CU78" i="1" s="1"/>
  <c r="CT76" i="1"/>
  <c r="CU92" i="1"/>
  <c r="CU74" i="1"/>
  <c r="CT35" i="1"/>
  <c r="CU35" i="1" s="1"/>
  <c r="CU93" i="1"/>
  <c r="CU40" i="1"/>
  <c r="CT6" i="1"/>
  <c r="CU6" i="1" s="1"/>
  <c r="CU7" i="1"/>
  <c r="CR85" i="1"/>
  <c r="CU37" i="1"/>
  <c r="CT72" i="1"/>
  <c r="CU81" i="1"/>
  <c r="CU13" i="1"/>
  <c r="CU99" i="1"/>
  <c r="CT88" i="1"/>
  <c r="CU110" i="1"/>
  <c r="CT38" i="1"/>
  <c r="CU77" i="1"/>
  <c r="CT83" i="1"/>
  <c r="CV83" i="1" s="1"/>
  <c r="CU53" i="1"/>
  <c r="CU73" i="1"/>
  <c r="CT22" i="1"/>
  <c r="CR22" i="1"/>
  <c r="CU41" i="1"/>
  <c r="CU60" i="1"/>
  <c r="CU55" i="1"/>
  <c r="CU114" i="1"/>
  <c r="CU68" i="1"/>
  <c r="CB128" i="2"/>
  <c r="CE128" i="2" s="1"/>
  <c r="CD15" i="2"/>
  <c r="CI128" i="2"/>
  <c r="CV109" i="1"/>
  <c r="CR109" i="1"/>
  <c r="CQ87" i="1"/>
  <c r="CQ75" i="1"/>
  <c r="CV114" i="1"/>
  <c r="CV59" i="1"/>
  <c r="CR59" i="1"/>
  <c r="CQ34" i="1"/>
  <c r="CR60" i="1"/>
  <c r="CR18" i="1"/>
  <c r="CV18" i="1"/>
  <c r="CQ5" i="1"/>
  <c r="CR7" i="1" s="1"/>
  <c r="CP115" i="1"/>
  <c r="CR86" i="1"/>
  <c r="CQ61" i="1"/>
  <c r="CR57" i="1"/>
  <c r="CV110" i="1"/>
  <c r="CR100" i="1"/>
  <c r="CR111" i="1"/>
  <c r="CV111" i="1"/>
  <c r="CR110" i="1"/>
  <c r="CR114" i="1"/>
  <c r="CR23" i="1"/>
  <c r="CR72" i="1"/>
  <c r="CO115" i="1"/>
  <c r="CR56" i="1"/>
  <c r="CV60" i="1"/>
  <c r="CR101" i="1"/>
  <c r="CR26" i="1"/>
  <c r="CV24" i="1"/>
  <c r="CR21" i="1"/>
  <c r="CV25" i="1"/>
  <c r="CR24" i="1"/>
  <c r="CR25" i="1"/>
  <c r="CV26" i="1"/>
  <c r="CV23" i="1"/>
  <c r="CV14" i="1"/>
  <c r="CR14" i="1"/>
  <c r="CV85" i="1"/>
  <c r="CR83" i="1"/>
  <c r="CR82" i="1"/>
  <c r="CV86" i="1"/>
  <c r="CV73" i="1"/>
  <c r="CV74" i="1"/>
  <c r="CR73" i="1"/>
  <c r="CR71" i="1"/>
  <c r="CR74" i="1"/>
  <c r="CR104" i="1"/>
  <c r="CR105" i="1"/>
  <c r="CR113" i="1"/>
  <c r="CU14" i="1"/>
  <c r="CR112" i="1"/>
  <c r="BH30" i="3"/>
  <c r="AH51" i="3"/>
  <c r="CN128" i="2" l="1"/>
  <c r="CL128" i="2"/>
  <c r="CM128" i="2"/>
  <c r="CR95" i="1"/>
  <c r="CV95" i="1"/>
  <c r="CR6" i="1"/>
  <c r="CD128" i="2"/>
  <c r="CV57" i="1"/>
  <c r="CV113" i="1"/>
  <c r="CT61" i="1"/>
  <c r="CV61" i="1" s="1"/>
  <c r="CU65" i="1"/>
  <c r="CV65" i="1"/>
  <c r="CV66" i="1"/>
  <c r="CT82" i="1"/>
  <c r="CU82" i="1" s="1"/>
  <c r="CT100" i="1"/>
  <c r="CV100" i="1" s="1"/>
  <c r="CU76" i="1"/>
  <c r="CT34" i="1"/>
  <c r="CU34" i="1" s="1"/>
  <c r="CT71" i="1"/>
  <c r="CT5" i="1"/>
  <c r="CV5" i="1" s="1"/>
  <c r="CT75" i="1"/>
  <c r="CU75" i="1" s="1"/>
  <c r="CU8" i="1"/>
  <c r="CT112" i="1"/>
  <c r="CU54" i="1"/>
  <c r="CT21" i="1"/>
  <c r="CU21" i="1" s="1"/>
  <c r="CU88" i="1"/>
  <c r="CT56" i="1"/>
  <c r="CU101" i="1"/>
  <c r="CV7" i="1"/>
  <c r="CU83" i="1"/>
  <c r="CV101" i="1"/>
  <c r="CV22" i="1"/>
  <c r="CV49" i="1"/>
  <c r="CU38" i="1"/>
  <c r="CU72" i="1"/>
  <c r="CV72" i="1"/>
  <c r="CU22" i="1"/>
  <c r="CT87" i="1"/>
  <c r="CC128" i="2"/>
  <c r="CV19" i="1"/>
  <c r="CR19" i="1"/>
  <c r="CR92" i="1"/>
  <c r="CR88" i="1"/>
  <c r="CR99" i="1"/>
  <c r="CR93" i="1"/>
  <c r="CV91" i="1"/>
  <c r="CV88" i="1"/>
  <c r="CR97" i="1"/>
  <c r="CV92" i="1"/>
  <c r="CR94" i="1"/>
  <c r="CV99" i="1"/>
  <c r="CV97" i="1"/>
  <c r="CV94" i="1"/>
  <c r="CR91" i="1"/>
  <c r="CV93" i="1"/>
  <c r="CR87" i="1"/>
  <c r="CV76" i="1"/>
  <c r="CR78" i="1"/>
  <c r="CV81" i="1"/>
  <c r="CR81" i="1"/>
  <c r="CR75" i="1"/>
  <c r="CV77" i="1"/>
  <c r="CR76" i="1"/>
  <c r="CV78" i="1"/>
  <c r="CR77" i="1"/>
  <c r="CR70" i="1"/>
  <c r="CV70" i="1"/>
  <c r="CV69" i="1"/>
  <c r="CR69" i="1"/>
  <c r="CV51" i="1"/>
  <c r="CR51" i="1"/>
  <c r="CV38" i="1"/>
  <c r="CR49" i="1"/>
  <c r="CV42" i="1"/>
  <c r="CR38" i="1"/>
  <c r="CR52" i="1"/>
  <c r="CV35" i="1"/>
  <c r="CR35" i="1"/>
  <c r="CV40" i="1"/>
  <c r="CV52" i="1"/>
  <c r="CR53" i="1"/>
  <c r="CR45" i="1"/>
  <c r="CR43" i="1"/>
  <c r="CV54" i="1"/>
  <c r="CV55" i="1"/>
  <c r="CR42" i="1"/>
  <c r="CR37" i="1"/>
  <c r="CR40" i="1"/>
  <c r="CV41" i="1"/>
  <c r="CV53" i="1"/>
  <c r="CV43" i="1"/>
  <c r="CV37" i="1"/>
  <c r="CR34" i="1"/>
  <c r="CR41" i="1"/>
  <c r="CV45" i="1"/>
  <c r="CR55" i="1"/>
  <c r="CR54" i="1"/>
  <c r="CR11" i="1"/>
  <c r="CV11" i="1"/>
  <c r="CV13" i="1"/>
  <c r="CV12" i="1"/>
  <c r="CV8" i="1"/>
  <c r="CR13" i="1"/>
  <c r="CR5" i="1"/>
  <c r="CR12" i="1"/>
  <c r="CV6" i="1"/>
  <c r="CR8" i="1"/>
  <c r="CQ115" i="1"/>
  <c r="CW114" i="1" s="1"/>
  <c r="CV68" i="1"/>
  <c r="CR67" i="1"/>
  <c r="CR61" i="1"/>
  <c r="CV67" i="1"/>
  <c r="CR66" i="1"/>
  <c r="CR68" i="1"/>
  <c r="CR65" i="1"/>
  <c r="CS95" i="1" l="1"/>
  <c r="CW95" i="1"/>
  <c r="CS111" i="1"/>
  <c r="CS115" i="1"/>
  <c r="CS97" i="1"/>
  <c r="CS100" i="1"/>
  <c r="CS114" i="1"/>
  <c r="CS7" i="1"/>
  <c r="CU5" i="1"/>
  <c r="CW104" i="1"/>
  <c r="CW105" i="1"/>
  <c r="CW65" i="1"/>
  <c r="CW66" i="1"/>
  <c r="CU61" i="1"/>
  <c r="CW45" i="1"/>
  <c r="CW34" i="1"/>
  <c r="CW67" i="1"/>
  <c r="CW97" i="1"/>
  <c r="CW101" i="1"/>
  <c r="CS61" i="1"/>
  <c r="CW49" i="1"/>
  <c r="CW70" i="1"/>
  <c r="CW51" i="1"/>
  <c r="CW59" i="1"/>
  <c r="CW19" i="1"/>
  <c r="CW109" i="1"/>
  <c r="CW18" i="1"/>
  <c r="CW69" i="1"/>
  <c r="CW11" i="1"/>
  <c r="CW110" i="1"/>
  <c r="CW93" i="1"/>
  <c r="CW55" i="1"/>
  <c r="CW77" i="1"/>
  <c r="CW60" i="1"/>
  <c r="CW53" i="1"/>
  <c r="CW14" i="1"/>
  <c r="CW42" i="1"/>
  <c r="CW86" i="1"/>
  <c r="CW25" i="1"/>
  <c r="CW7" i="1"/>
  <c r="CW37" i="1"/>
  <c r="CW111" i="1"/>
  <c r="CW23" i="1"/>
  <c r="CW92" i="1"/>
  <c r="CW40" i="1"/>
  <c r="CW13" i="1"/>
  <c r="CW99" i="1"/>
  <c r="CW91" i="1"/>
  <c r="CW85" i="1"/>
  <c r="CW24" i="1"/>
  <c r="CW52" i="1"/>
  <c r="CW26" i="1"/>
  <c r="CW73" i="1"/>
  <c r="CW74" i="1"/>
  <c r="CW68" i="1"/>
  <c r="CW43" i="1"/>
  <c r="CW94" i="1"/>
  <c r="CW41" i="1"/>
  <c r="CW81" i="1"/>
  <c r="CU100" i="1"/>
  <c r="CW100" i="1"/>
  <c r="CW57" i="1"/>
  <c r="CW113" i="1"/>
  <c r="CW71" i="1"/>
  <c r="CU71" i="1"/>
  <c r="CV71" i="1"/>
  <c r="CW12" i="1"/>
  <c r="CW56" i="1"/>
  <c r="CU56" i="1"/>
  <c r="CV56" i="1"/>
  <c r="CW112" i="1"/>
  <c r="CU112" i="1"/>
  <c r="CV112" i="1"/>
  <c r="CW38" i="1"/>
  <c r="CW35" i="1"/>
  <c r="CW83" i="1"/>
  <c r="CV34" i="1"/>
  <c r="CW75" i="1"/>
  <c r="CV75" i="1"/>
  <c r="CW22" i="1"/>
  <c r="CW6" i="1"/>
  <c r="CW61" i="1"/>
  <c r="CV82" i="1"/>
  <c r="CW82" i="1"/>
  <c r="CW88" i="1"/>
  <c r="CW54" i="1"/>
  <c r="CV21" i="1"/>
  <c r="CW21" i="1"/>
  <c r="CW78" i="1"/>
  <c r="CW76" i="1"/>
  <c r="CT115" i="1"/>
  <c r="CW87" i="1"/>
  <c r="CW72" i="1"/>
  <c r="CW8" i="1"/>
  <c r="CW5" i="1"/>
  <c r="CS34" i="1"/>
  <c r="CS109" i="1"/>
  <c r="CS70" i="1"/>
  <c r="CS51" i="1"/>
  <c r="CS59" i="1"/>
  <c r="CS49" i="1"/>
  <c r="CS19" i="1"/>
  <c r="CS69" i="1"/>
  <c r="CS18" i="1"/>
  <c r="CS77" i="1"/>
  <c r="CS25" i="1"/>
  <c r="CS23" i="1"/>
  <c r="CS91" i="1"/>
  <c r="CS85" i="1"/>
  <c r="CS11" i="1"/>
  <c r="CS68" i="1"/>
  <c r="CS41" i="1"/>
  <c r="CS26" i="1"/>
  <c r="CS43" i="1"/>
  <c r="CS110" i="1"/>
  <c r="CS24" i="1"/>
  <c r="CS37" i="1"/>
  <c r="CS13" i="1"/>
  <c r="CS42" i="1"/>
  <c r="CS74" i="1"/>
  <c r="CS104" i="1"/>
  <c r="CS66" i="1"/>
  <c r="CS60" i="1"/>
  <c r="CS55" i="1"/>
  <c r="CS94" i="1"/>
  <c r="CS52" i="1"/>
  <c r="CS86" i="1"/>
  <c r="CS40" i="1"/>
  <c r="CS81" i="1"/>
  <c r="CS73" i="1"/>
  <c r="CS105" i="1"/>
  <c r="CS53" i="1"/>
  <c r="CS99" i="1"/>
  <c r="CS92" i="1"/>
  <c r="CS93" i="1"/>
  <c r="CS21" i="1"/>
  <c r="CS56" i="1"/>
  <c r="CS83" i="1"/>
  <c r="CS6" i="1"/>
  <c r="CS71" i="1"/>
  <c r="CS82" i="1"/>
  <c r="CS45" i="1"/>
  <c r="CS38" i="1"/>
  <c r="CS76" i="1"/>
  <c r="CS65" i="1"/>
  <c r="CS67" i="1"/>
  <c r="CS101" i="1"/>
  <c r="CS54" i="1"/>
  <c r="CS14" i="1"/>
  <c r="CS88" i="1"/>
  <c r="CS22" i="1"/>
  <c r="CS57" i="1"/>
  <c r="CS113" i="1"/>
  <c r="CS8" i="1"/>
  <c r="CS12" i="1"/>
  <c r="CS35" i="1"/>
  <c r="CS78" i="1"/>
  <c r="CS72" i="1"/>
  <c r="CS112" i="1"/>
  <c r="CS87" i="1"/>
  <c r="CS75" i="1"/>
  <c r="CV87" i="1"/>
  <c r="CS5" i="1"/>
  <c r="CU87" i="1"/>
  <c r="CR115" i="1"/>
  <c r="BP87" i="2"/>
  <c r="BP89" i="2"/>
  <c r="CW115" i="1" l="1"/>
  <c r="CV115" i="1"/>
  <c r="CU115" i="1"/>
  <c r="BT89" i="2"/>
  <c r="BT87" i="2"/>
  <c r="BS17" i="2"/>
  <c r="BN17" i="2"/>
  <c r="C48" i="2"/>
  <c r="CK113" i="1"/>
  <c r="CK112" i="1" s="1"/>
  <c r="H74" i="1"/>
  <c r="CK101" i="1" l="1"/>
  <c r="CK100" i="1" s="1"/>
  <c r="CG101" i="1"/>
  <c r="CG100" i="1" s="1"/>
  <c r="CF101" i="1"/>
  <c r="CF100" i="1" s="1"/>
  <c r="CB101" i="1"/>
  <c r="CB100" i="1" s="1"/>
  <c r="BX101" i="1"/>
  <c r="BX100" i="1" s="1"/>
  <c r="BW101" i="1"/>
  <c r="BW100" i="1" s="1"/>
  <c r="BS101" i="1"/>
  <c r="BS100" i="1" s="1"/>
  <c r="BO101" i="1"/>
  <c r="BO100" i="1" s="1"/>
  <c r="BN101" i="1"/>
  <c r="BN100" i="1" s="1"/>
  <c r="BJ101" i="1"/>
  <c r="BJ100" i="1" s="1"/>
  <c r="BF101" i="1"/>
  <c r="BF100" i="1" s="1"/>
  <c r="BE101" i="1"/>
  <c r="BE100" i="1" s="1"/>
  <c r="BA101" i="1"/>
  <c r="BA100" i="1" s="1"/>
  <c r="AW101" i="1"/>
  <c r="AW100" i="1" s="1"/>
  <c r="AV101" i="1"/>
  <c r="AV100" i="1" s="1"/>
  <c r="AR101" i="1"/>
  <c r="AR100" i="1" s="1"/>
  <c r="AN101" i="1"/>
  <c r="AN100" i="1" s="1"/>
  <c r="AM101" i="1"/>
  <c r="AM100" i="1" s="1"/>
  <c r="AI101" i="1"/>
  <c r="AI100" i="1" s="1"/>
  <c r="AE101" i="1"/>
  <c r="AE100" i="1" s="1"/>
  <c r="AD101" i="1"/>
  <c r="AD100" i="1" s="1"/>
  <c r="Z101" i="1"/>
  <c r="Z100" i="1" s="1"/>
  <c r="V101" i="1"/>
  <c r="V100" i="1" s="1"/>
  <c r="U101" i="1"/>
  <c r="U100" i="1" s="1"/>
  <c r="Q101" i="1"/>
  <c r="Q100" i="1" s="1"/>
  <c r="M101" i="1"/>
  <c r="M100" i="1" s="1"/>
  <c r="L101" i="1"/>
  <c r="L100" i="1" s="1"/>
  <c r="H101" i="1"/>
  <c r="H100" i="1" s="1"/>
  <c r="D101" i="1"/>
  <c r="D100" i="1" s="1"/>
  <c r="C101" i="1"/>
  <c r="C100" i="1" s="1"/>
  <c r="CK83" i="1"/>
  <c r="CK82" i="1" s="1"/>
  <c r="CG83" i="1"/>
  <c r="CG82" i="1" s="1"/>
  <c r="CF83" i="1"/>
  <c r="CF82" i="1" s="1"/>
  <c r="CB83" i="1"/>
  <c r="CB82" i="1" s="1"/>
  <c r="BX83" i="1"/>
  <c r="BX82" i="1" s="1"/>
  <c r="BW83" i="1"/>
  <c r="BW82" i="1" s="1"/>
  <c r="BS83" i="1"/>
  <c r="BS82" i="1" s="1"/>
  <c r="BO83" i="1"/>
  <c r="BO82" i="1" s="1"/>
  <c r="BN83" i="1"/>
  <c r="BN82" i="1" s="1"/>
  <c r="BJ83" i="1"/>
  <c r="BJ82" i="1" s="1"/>
  <c r="BF83" i="1"/>
  <c r="BF82" i="1" s="1"/>
  <c r="BE83" i="1"/>
  <c r="BE82" i="1" s="1"/>
  <c r="BA83" i="1"/>
  <c r="BA82" i="1" s="1"/>
  <c r="AW83" i="1"/>
  <c r="AW82" i="1" s="1"/>
  <c r="AV83" i="1"/>
  <c r="AV82" i="1" s="1"/>
  <c r="AR83" i="1"/>
  <c r="AR82" i="1" s="1"/>
  <c r="AN83" i="1"/>
  <c r="AN82" i="1" s="1"/>
  <c r="AM83" i="1"/>
  <c r="AM82" i="1" s="1"/>
  <c r="AI83" i="1"/>
  <c r="AI82" i="1" s="1"/>
  <c r="AE83" i="1"/>
  <c r="AE82" i="1" s="1"/>
  <c r="AD83" i="1"/>
  <c r="AD82" i="1" s="1"/>
  <c r="Z83" i="1"/>
  <c r="Z82" i="1" s="1"/>
  <c r="V83" i="1"/>
  <c r="V82" i="1" s="1"/>
  <c r="U83" i="1"/>
  <c r="U82" i="1" s="1"/>
  <c r="Q83" i="1"/>
  <c r="Q82" i="1" s="1"/>
  <c r="M83" i="1"/>
  <c r="M82" i="1" s="1"/>
  <c r="L83" i="1"/>
  <c r="L82" i="1" s="1"/>
  <c r="H83" i="1"/>
  <c r="H82" i="1" s="1"/>
  <c r="D83" i="1"/>
  <c r="D82" i="1" s="1"/>
  <c r="C83" i="1"/>
  <c r="C82" i="1" s="1"/>
  <c r="CG78" i="1"/>
  <c r="CF78" i="1"/>
  <c r="CB78" i="1"/>
  <c r="BX78" i="1"/>
  <c r="BW78" i="1"/>
  <c r="BS78" i="1"/>
  <c r="BO78" i="1"/>
  <c r="BN78" i="1"/>
  <c r="BJ78" i="1"/>
  <c r="BF78" i="1"/>
  <c r="BE78" i="1"/>
  <c r="BA78" i="1"/>
  <c r="AW78" i="1"/>
  <c r="AV78" i="1"/>
  <c r="AR78" i="1"/>
  <c r="AN78" i="1"/>
  <c r="AM78" i="1"/>
  <c r="AI78" i="1"/>
  <c r="AE78" i="1"/>
  <c r="AD78" i="1"/>
  <c r="Z78" i="1"/>
  <c r="V78" i="1"/>
  <c r="U78" i="1"/>
  <c r="Q78" i="1"/>
  <c r="M78" i="1"/>
  <c r="L78" i="1"/>
  <c r="H78" i="1"/>
  <c r="D78" i="1"/>
  <c r="C78" i="1"/>
  <c r="CK76" i="1"/>
  <c r="CG76" i="1"/>
  <c r="CF76" i="1"/>
  <c r="CB76" i="1"/>
  <c r="BX76" i="1"/>
  <c r="BW76" i="1"/>
  <c r="BS76" i="1"/>
  <c r="BO76" i="1"/>
  <c r="BN76" i="1"/>
  <c r="BJ76" i="1"/>
  <c r="BF76" i="1"/>
  <c r="BE76" i="1"/>
  <c r="BA76" i="1"/>
  <c r="AW76" i="1"/>
  <c r="AV76" i="1"/>
  <c r="AR76" i="1"/>
  <c r="AN76" i="1"/>
  <c r="AM76" i="1"/>
  <c r="AI76" i="1"/>
  <c r="AE76" i="1"/>
  <c r="AD76" i="1"/>
  <c r="Z76" i="1"/>
  <c r="V76" i="1"/>
  <c r="U76" i="1"/>
  <c r="Q76" i="1"/>
  <c r="M76" i="1"/>
  <c r="L76" i="1"/>
  <c r="H76" i="1"/>
  <c r="D76" i="1"/>
  <c r="C76" i="1"/>
  <c r="BO75" i="1" l="1"/>
  <c r="Z75" i="1"/>
  <c r="D75" i="1"/>
  <c r="C75" i="1"/>
  <c r="BX75" i="1"/>
  <c r="CB75" i="1"/>
  <c r="L75" i="1"/>
  <c r="AD75" i="1"/>
  <c r="AE75" i="1"/>
  <c r="BA75" i="1"/>
  <c r="AM75" i="1"/>
  <c r="AF100" i="1"/>
  <c r="AV75" i="1"/>
  <c r="BW75" i="1"/>
  <c r="CF75" i="1"/>
  <c r="Q75" i="1"/>
  <c r="AN75" i="1"/>
  <c r="CG75" i="1"/>
  <c r="BE75" i="1"/>
  <c r="V75" i="1"/>
  <c r="E78" i="1"/>
  <c r="AI75" i="1"/>
  <c r="BF75" i="1"/>
  <c r="M75" i="1"/>
  <c r="BJ75" i="1"/>
  <c r="H75" i="1"/>
  <c r="U75" i="1"/>
  <c r="AR75" i="1"/>
  <c r="BS75" i="1"/>
  <c r="BN75" i="1"/>
  <c r="AW75" i="1"/>
  <c r="AK108" i="1" l="1"/>
  <c r="AK106" i="1"/>
  <c r="AK107" i="1"/>
  <c r="AG106" i="1"/>
  <c r="AG108" i="1"/>
  <c r="AG107" i="1"/>
  <c r="BG75" i="1"/>
  <c r="CK62" i="1"/>
  <c r="CG62" i="1"/>
  <c r="CF62" i="1"/>
  <c r="CB62" i="1"/>
  <c r="BX62" i="1"/>
  <c r="BW62" i="1"/>
  <c r="BS62" i="1"/>
  <c r="BO62" i="1"/>
  <c r="BN62" i="1"/>
  <c r="BJ62" i="1"/>
  <c r="BF62" i="1"/>
  <c r="BE62" i="1"/>
  <c r="BA62" i="1"/>
  <c r="AW62" i="1"/>
  <c r="AV62" i="1"/>
  <c r="AR62" i="1"/>
  <c r="AN62" i="1"/>
  <c r="AM62" i="1"/>
  <c r="AI62" i="1"/>
  <c r="AE62" i="1"/>
  <c r="AD62" i="1"/>
  <c r="Z62" i="1"/>
  <c r="V62" i="1"/>
  <c r="U62" i="1"/>
  <c r="Q62" i="1"/>
  <c r="M62" i="1"/>
  <c r="L62" i="1"/>
  <c r="H62" i="1"/>
  <c r="H61" i="1" s="1"/>
  <c r="D62" i="1"/>
  <c r="D61" i="1" s="1"/>
  <c r="C62" i="1"/>
  <c r="C61" i="1" s="1"/>
  <c r="CK57" i="1" l="1"/>
  <c r="CK56" i="1" s="1"/>
  <c r="CG57" i="1"/>
  <c r="CG56" i="1" s="1"/>
  <c r="CF57" i="1"/>
  <c r="CF56" i="1" s="1"/>
  <c r="CB57" i="1"/>
  <c r="CB56" i="1" s="1"/>
  <c r="BX57" i="1"/>
  <c r="BX56" i="1" s="1"/>
  <c r="BW57" i="1"/>
  <c r="BW56" i="1" s="1"/>
  <c r="BS57" i="1"/>
  <c r="BS56" i="1" s="1"/>
  <c r="BO57" i="1"/>
  <c r="BO56" i="1" s="1"/>
  <c r="BN57" i="1"/>
  <c r="BN56" i="1" s="1"/>
  <c r="BJ57" i="1"/>
  <c r="BJ56" i="1" s="1"/>
  <c r="BF57" i="1"/>
  <c r="BF56" i="1" s="1"/>
  <c r="BE57" i="1"/>
  <c r="BE56" i="1" s="1"/>
  <c r="BA57" i="1"/>
  <c r="BA56" i="1" s="1"/>
  <c r="AW57" i="1"/>
  <c r="AW56" i="1" s="1"/>
  <c r="AV57" i="1"/>
  <c r="AV56" i="1" s="1"/>
  <c r="AR57" i="1"/>
  <c r="AR56" i="1" s="1"/>
  <c r="AN57" i="1"/>
  <c r="AN56" i="1" s="1"/>
  <c r="AM57" i="1"/>
  <c r="AM56" i="1" s="1"/>
  <c r="AI57" i="1"/>
  <c r="AI56" i="1" s="1"/>
  <c r="AE57" i="1"/>
  <c r="AE56" i="1" s="1"/>
  <c r="AD57" i="1"/>
  <c r="AD56" i="1" s="1"/>
  <c r="Z57" i="1"/>
  <c r="Z56" i="1" s="1"/>
  <c r="V57" i="1"/>
  <c r="V56" i="1" s="1"/>
  <c r="U57" i="1"/>
  <c r="U56" i="1" s="1"/>
  <c r="Q57" i="1"/>
  <c r="Q56" i="1" s="1"/>
  <c r="M57" i="1"/>
  <c r="M56" i="1" s="1"/>
  <c r="L57" i="1"/>
  <c r="L56" i="1" s="1"/>
  <c r="H57" i="1"/>
  <c r="H56" i="1" s="1"/>
  <c r="D57" i="1"/>
  <c r="D56" i="1" s="1"/>
  <c r="C57" i="1"/>
  <c r="C56" i="1" s="1"/>
  <c r="CK35" i="1"/>
  <c r="CG35" i="1"/>
  <c r="CF35" i="1"/>
  <c r="CB35" i="1"/>
  <c r="BW35" i="1"/>
  <c r="BJ45" i="1"/>
  <c r="BJ38" i="1"/>
  <c r="BJ35" i="1"/>
  <c r="BF35" i="1"/>
  <c r="BE35" i="1"/>
  <c r="BA35" i="1"/>
  <c r="AW35" i="1"/>
  <c r="AV35" i="1"/>
  <c r="AR35" i="1"/>
  <c r="AN35" i="1"/>
  <c r="AM35" i="1"/>
  <c r="AI35" i="1"/>
  <c r="AE35" i="1"/>
  <c r="AD35" i="1"/>
  <c r="Z35" i="1"/>
  <c r="V35" i="1"/>
  <c r="U35" i="1"/>
  <c r="Q35" i="1"/>
  <c r="M35" i="1"/>
  <c r="L35" i="1"/>
  <c r="H45" i="1" l="1"/>
  <c r="H38" i="1"/>
  <c r="C38" i="1"/>
  <c r="L54" i="1"/>
  <c r="L45" i="1"/>
  <c r="L38" i="1"/>
  <c r="L34" i="1" s="1"/>
  <c r="H55" i="1"/>
  <c r="Q46" i="1"/>
  <c r="U54" i="1" l="1"/>
  <c r="C54" i="1"/>
  <c r="CK38" i="1"/>
  <c r="CG38" i="1"/>
  <c r="CF38" i="1"/>
  <c r="CB38" i="1"/>
  <c r="BX38" i="1"/>
  <c r="BW38" i="1"/>
  <c r="BS38" i="1"/>
  <c r="BO38" i="1"/>
  <c r="BN38" i="1"/>
  <c r="BF38" i="1"/>
  <c r="BE38" i="1"/>
  <c r="BA38" i="1"/>
  <c r="AW38" i="1"/>
  <c r="AV38" i="1"/>
  <c r="AR38" i="1"/>
  <c r="AN38" i="1"/>
  <c r="AM38" i="1"/>
  <c r="AI38" i="1"/>
  <c r="AE38" i="1"/>
  <c r="AD38" i="1"/>
  <c r="Z38" i="1"/>
  <c r="V38" i="1"/>
  <c r="U38" i="1"/>
  <c r="Q38" i="1"/>
  <c r="M38" i="1"/>
  <c r="D38" i="1"/>
  <c r="C34" i="1"/>
  <c r="CK22" i="1" l="1"/>
  <c r="CK21" i="1" s="1"/>
  <c r="CG22" i="1"/>
  <c r="CG21" i="1" s="1"/>
  <c r="CF22" i="1"/>
  <c r="CF21" i="1" s="1"/>
  <c r="CB22" i="1"/>
  <c r="CB21" i="1" s="1"/>
  <c r="BX22" i="1"/>
  <c r="BX21" i="1" s="1"/>
  <c r="BW22" i="1"/>
  <c r="BW21" i="1" s="1"/>
  <c r="BS22" i="1"/>
  <c r="BS21" i="1" s="1"/>
  <c r="BO22" i="1"/>
  <c r="BO21" i="1" s="1"/>
  <c r="BN22" i="1"/>
  <c r="BN21" i="1" s="1"/>
  <c r="BJ22" i="1"/>
  <c r="BJ21" i="1" s="1"/>
  <c r="BF22" i="1"/>
  <c r="BF21" i="1" s="1"/>
  <c r="BE22" i="1"/>
  <c r="BE21" i="1" s="1"/>
  <c r="BA27" i="1"/>
  <c r="BA21" i="1" s="1"/>
  <c r="AW27" i="1"/>
  <c r="AW21" i="1" s="1"/>
  <c r="AV27" i="1"/>
  <c r="AV21" i="1" s="1"/>
  <c r="AR27" i="1"/>
  <c r="AR21" i="1" s="1"/>
  <c r="AN27" i="1"/>
  <c r="AN21" i="1" s="1"/>
  <c r="AM27" i="1"/>
  <c r="AM21" i="1" s="1"/>
  <c r="AI27" i="1"/>
  <c r="AI21" i="1" s="1"/>
  <c r="AE27" i="1"/>
  <c r="AE21" i="1" s="1"/>
  <c r="AD27" i="1"/>
  <c r="AD21" i="1" s="1"/>
  <c r="Z27" i="1"/>
  <c r="Z21" i="1" s="1"/>
  <c r="V27" i="1"/>
  <c r="V21" i="1" s="1"/>
  <c r="U27" i="1"/>
  <c r="U21" i="1" s="1"/>
  <c r="Q27" i="1"/>
  <c r="Q21" i="1" s="1"/>
  <c r="M27" i="1"/>
  <c r="M21" i="1" s="1"/>
  <c r="L27" i="1"/>
  <c r="L21" i="1" s="1"/>
  <c r="H27" i="1"/>
  <c r="H21" i="1" s="1"/>
  <c r="D27" i="1"/>
  <c r="D21" i="1" s="1"/>
  <c r="C27" i="1"/>
  <c r="C21" i="1" s="1"/>
  <c r="CK15" i="1"/>
  <c r="CK14" i="1" s="1"/>
  <c r="CG15" i="1"/>
  <c r="CG14" i="1" s="1"/>
  <c r="CF15" i="1"/>
  <c r="CF14" i="1" s="1"/>
  <c r="CB15" i="1"/>
  <c r="CB14" i="1" s="1"/>
  <c r="BX15" i="1"/>
  <c r="BX14" i="1" s="1"/>
  <c r="BW15" i="1"/>
  <c r="BW14" i="1" s="1"/>
  <c r="BS15" i="1"/>
  <c r="BS14" i="1" s="1"/>
  <c r="BO15" i="1"/>
  <c r="BO14" i="1" s="1"/>
  <c r="BN15" i="1"/>
  <c r="BN14" i="1" s="1"/>
  <c r="BJ15" i="1"/>
  <c r="BJ14" i="1" s="1"/>
  <c r="BF15" i="1"/>
  <c r="BF14" i="1" s="1"/>
  <c r="BE15" i="1"/>
  <c r="BE14" i="1" s="1"/>
  <c r="BA15" i="1"/>
  <c r="BA14" i="1" s="1"/>
  <c r="AW15" i="1"/>
  <c r="AW14" i="1" s="1"/>
  <c r="AV15" i="1"/>
  <c r="AV14" i="1" s="1"/>
  <c r="AR15" i="1"/>
  <c r="AR14" i="1" s="1"/>
  <c r="AN15" i="1"/>
  <c r="AN14" i="1" s="1"/>
  <c r="AM15" i="1"/>
  <c r="AM14" i="1" s="1"/>
  <c r="AI15" i="1"/>
  <c r="AI14" i="1" s="1"/>
  <c r="AE15" i="1"/>
  <c r="AE14" i="1" s="1"/>
  <c r="AD15" i="1"/>
  <c r="AD14" i="1" s="1"/>
  <c r="Z15" i="1"/>
  <c r="Z14" i="1" s="1"/>
  <c r="V15" i="1"/>
  <c r="V14" i="1" s="1"/>
  <c r="U15" i="1"/>
  <c r="U14" i="1" s="1"/>
  <c r="Q15" i="1"/>
  <c r="Q14" i="1" s="1"/>
  <c r="M15" i="1"/>
  <c r="M14" i="1" s="1"/>
  <c r="L15" i="1"/>
  <c r="L14" i="1" s="1"/>
  <c r="H15" i="1"/>
  <c r="H14" i="1" s="1"/>
  <c r="D15" i="1"/>
  <c r="D14" i="1" s="1"/>
  <c r="C15" i="1"/>
  <c r="C14" i="1" s="1"/>
  <c r="E14" i="1" l="1"/>
  <c r="E21" i="1"/>
  <c r="Q6" i="1" l="1"/>
  <c r="M6" i="1"/>
  <c r="L6" i="1"/>
  <c r="H6" i="1"/>
  <c r="D6" i="1"/>
  <c r="C12" i="1"/>
  <c r="C6" i="1"/>
  <c r="BP43" i="3"/>
  <c r="BP42" i="3" s="1"/>
  <c r="BG43" i="3"/>
  <c r="BG42" i="3" s="1"/>
  <c r="AZ43" i="3"/>
  <c r="AZ42" i="3" s="1"/>
  <c r="AV43" i="3"/>
  <c r="AV42" i="3" s="1"/>
  <c r="AS43" i="3"/>
  <c r="AS42" i="3" s="1"/>
  <c r="AO43" i="3"/>
  <c r="AO42" i="3" s="1"/>
  <c r="AL43" i="3"/>
  <c r="AL42" i="3" s="1"/>
  <c r="AE43" i="3"/>
  <c r="AE42" i="3" s="1"/>
  <c r="AA43" i="3"/>
  <c r="AA42" i="3" s="1"/>
  <c r="X43" i="3"/>
  <c r="X42" i="3" s="1"/>
  <c r="T43" i="3"/>
  <c r="T42" i="3" s="1"/>
  <c r="Q43" i="3"/>
  <c r="Q42" i="3" s="1"/>
  <c r="M43" i="3"/>
  <c r="M42" i="3" s="1"/>
  <c r="J43" i="3"/>
  <c r="J42" i="3" s="1"/>
  <c r="BP40" i="3"/>
  <c r="BP39" i="3" s="1"/>
  <c r="AS34" i="3"/>
  <c r="AS30" i="3"/>
  <c r="AL28" i="3"/>
  <c r="AL27" i="3" s="1"/>
  <c r="AM27" i="3" s="1"/>
  <c r="AE28" i="3"/>
  <c r="X34" i="3"/>
  <c r="X28" i="3"/>
  <c r="Q28" i="3"/>
  <c r="Q27" i="3" s="1"/>
  <c r="J28" i="3"/>
  <c r="J27" i="3" s="1"/>
  <c r="BG14" i="3"/>
  <c r="BG13" i="3" s="1"/>
  <c r="BC14" i="3"/>
  <c r="AZ14" i="3"/>
  <c r="AE14" i="3"/>
  <c r="AE13" i="3" s="1"/>
  <c r="AA14" i="3"/>
  <c r="AA13" i="3" s="1"/>
  <c r="X14" i="3"/>
  <c r="X13" i="3" s="1"/>
  <c r="T14" i="3"/>
  <c r="T13" i="3" s="1"/>
  <c r="Q14" i="3"/>
  <c r="Q13" i="3" s="1"/>
  <c r="M14" i="3"/>
  <c r="M13" i="3" s="1"/>
  <c r="J14" i="3"/>
  <c r="J13" i="3" s="1"/>
  <c r="F14" i="3"/>
  <c r="F13" i="3" s="1"/>
  <c r="C14" i="3"/>
  <c r="C13" i="3" s="1"/>
  <c r="H20" i="3" s="1"/>
  <c r="BU9" i="3"/>
  <c r="BP9" i="3"/>
  <c r="BP8" i="3" s="1"/>
  <c r="BG9" i="3"/>
  <c r="BG8" i="3" s="1"/>
  <c r="AZ9" i="3"/>
  <c r="AZ8" i="3" s="1"/>
  <c r="AS9" i="3"/>
  <c r="AS8" i="3" s="1"/>
  <c r="AO9" i="3"/>
  <c r="AO8" i="3" s="1"/>
  <c r="AL9" i="3"/>
  <c r="AL8" i="3" s="1"/>
  <c r="AE9" i="3"/>
  <c r="AE8" i="3" s="1"/>
  <c r="AA9" i="3"/>
  <c r="AA8" i="3" s="1"/>
  <c r="X9" i="3"/>
  <c r="X8" i="3" s="1"/>
  <c r="T9" i="3"/>
  <c r="T8" i="3" s="1"/>
  <c r="Q9" i="3"/>
  <c r="Q8" i="3" s="1"/>
  <c r="M9" i="3"/>
  <c r="M8" i="3" s="1"/>
  <c r="J9" i="3"/>
  <c r="J8" i="3" s="1"/>
  <c r="F9" i="3"/>
  <c r="F8" i="3" s="1"/>
  <c r="AL6" i="3"/>
  <c r="AL5" i="3" s="1"/>
  <c r="AE6" i="3"/>
  <c r="AE5" i="3" s="1"/>
  <c r="AA6" i="3"/>
  <c r="AA5" i="3" s="1"/>
  <c r="X6" i="3"/>
  <c r="X5" i="3" s="1"/>
  <c r="Q6" i="3"/>
  <c r="Q5" i="3" s="1"/>
  <c r="J6" i="3"/>
  <c r="J5" i="3" s="1"/>
  <c r="C6" i="3"/>
  <c r="C5" i="3" s="1"/>
  <c r="F66" i="2"/>
  <c r="F48" i="2"/>
  <c r="BS16" i="2"/>
  <c r="BN16" i="2"/>
  <c r="BN15" i="2" s="1"/>
  <c r="BJ17" i="2"/>
  <c r="BJ16" i="2" s="1"/>
  <c r="BJ15" i="2" s="1"/>
  <c r="BG17" i="2"/>
  <c r="BG16" i="2" s="1"/>
  <c r="BG15" i="2" s="1"/>
  <c r="BC17" i="2"/>
  <c r="AZ17" i="2"/>
  <c r="AV17" i="2"/>
  <c r="AV16" i="2" s="1"/>
  <c r="AV15" i="2" s="1"/>
  <c r="AS17" i="2"/>
  <c r="AO17" i="2"/>
  <c r="AL17" i="2"/>
  <c r="AH17" i="2"/>
  <c r="AE17" i="2"/>
  <c r="AA17" i="2"/>
  <c r="X17" i="2"/>
  <c r="T17" i="2"/>
  <c r="Q17" i="2"/>
  <c r="M17" i="2"/>
  <c r="J17" i="2"/>
  <c r="F17" i="2"/>
  <c r="BS9" i="2"/>
  <c r="BN9" i="2"/>
  <c r="BN8" i="2" s="1"/>
  <c r="BJ9" i="2"/>
  <c r="BJ8" i="2" s="1"/>
  <c r="BG9" i="2"/>
  <c r="BG8" i="2" s="1"/>
  <c r="BC9" i="2"/>
  <c r="BC8" i="2" s="1"/>
  <c r="AZ9" i="2"/>
  <c r="AZ8" i="2" s="1"/>
  <c r="AV9" i="2"/>
  <c r="AV8" i="2" s="1"/>
  <c r="AS9" i="2"/>
  <c r="AS8" i="2" s="1"/>
  <c r="AO9" i="2"/>
  <c r="AO8" i="2" s="1"/>
  <c r="AL9" i="2"/>
  <c r="AL8" i="2" s="1"/>
  <c r="AM8" i="2" s="1"/>
  <c r="AH9" i="2"/>
  <c r="AH8" i="2" s="1"/>
  <c r="AE9" i="2"/>
  <c r="AE8" i="2" s="1"/>
  <c r="AA9" i="2"/>
  <c r="AA8" i="2" s="1"/>
  <c r="X9" i="2"/>
  <c r="X8" i="2" s="1"/>
  <c r="T9" i="2"/>
  <c r="T8" i="2" s="1"/>
  <c r="Q9" i="2"/>
  <c r="Q8" i="2" s="1"/>
  <c r="M9" i="2"/>
  <c r="M8" i="2" s="1"/>
  <c r="J9" i="2"/>
  <c r="J8" i="2" s="1"/>
  <c r="F9" i="2"/>
  <c r="F8" i="2" s="1"/>
  <c r="C9" i="2"/>
  <c r="C8" i="2" s="1"/>
  <c r="BS6" i="2"/>
  <c r="BN6" i="2"/>
  <c r="BN5" i="2" s="1"/>
  <c r="BJ6" i="2"/>
  <c r="BJ5" i="2" s="1"/>
  <c r="BG6" i="2"/>
  <c r="BG5" i="2" s="1"/>
  <c r="BC6" i="2"/>
  <c r="BC5" i="2" s="1"/>
  <c r="AZ6" i="2"/>
  <c r="AZ5" i="2" s="1"/>
  <c r="AV6" i="2"/>
  <c r="AV5" i="2" s="1"/>
  <c r="AS6" i="2"/>
  <c r="AS5" i="2" s="1"/>
  <c r="AO6" i="2"/>
  <c r="AO5" i="2" s="1"/>
  <c r="AL6" i="2"/>
  <c r="AL5" i="2" s="1"/>
  <c r="AH6" i="2"/>
  <c r="AH5" i="2" s="1"/>
  <c r="AE6" i="2"/>
  <c r="AE5" i="2" s="1"/>
  <c r="AA6" i="2"/>
  <c r="AA5" i="2" s="1"/>
  <c r="X6" i="2"/>
  <c r="X5" i="2" s="1"/>
  <c r="T6" i="2"/>
  <c r="T5" i="2" s="1"/>
  <c r="Q6" i="2"/>
  <c r="Q5" i="2" s="1"/>
  <c r="M6" i="2"/>
  <c r="M5" i="2" s="1"/>
  <c r="J6" i="2"/>
  <c r="J5" i="2" s="1"/>
  <c r="F6" i="2"/>
  <c r="F5" i="2" s="1"/>
  <c r="C6" i="2"/>
  <c r="C5" i="2" s="1"/>
  <c r="F74" i="2"/>
  <c r="G76" i="2"/>
  <c r="G75" i="2"/>
  <c r="BS122" i="2"/>
  <c r="BS121" i="2" s="1"/>
  <c r="BN122" i="2"/>
  <c r="BN121" i="2" s="1"/>
  <c r="BJ122" i="2"/>
  <c r="BJ121" i="2" s="1"/>
  <c r="BG122" i="2"/>
  <c r="BG121" i="2" s="1"/>
  <c r="BC122" i="2"/>
  <c r="BC121" i="2" s="1"/>
  <c r="AZ122" i="2"/>
  <c r="AZ121" i="2" s="1"/>
  <c r="AV122" i="2"/>
  <c r="AV121" i="2" s="1"/>
  <c r="AS122" i="2"/>
  <c r="AS121" i="2" s="1"/>
  <c r="AO122" i="2"/>
  <c r="AO121" i="2" s="1"/>
  <c r="AL122" i="2"/>
  <c r="AL121" i="2" s="1"/>
  <c r="AH122" i="2"/>
  <c r="AH121" i="2" s="1"/>
  <c r="AE122" i="2"/>
  <c r="AE121" i="2" s="1"/>
  <c r="AA122" i="2"/>
  <c r="AA121" i="2" s="1"/>
  <c r="X122" i="2"/>
  <c r="X121" i="2" s="1"/>
  <c r="T122" i="2"/>
  <c r="T121" i="2" s="1"/>
  <c r="M122" i="2"/>
  <c r="M121" i="2" s="1"/>
  <c r="Q122" i="2"/>
  <c r="Q121" i="2" s="1"/>
  <c r="F122" i="2"/>
  <c r="F121" i="2" s="1"/>
  <c r="J122" i="2"/>
  <c r="J121" i="2" s="1"/>
  <c r="C122" i="2"/>
  <c r="C121" i="2" s="1"/>
  <c r="BS119" i="2"/>
  <c r="C119" i="2"/>
  <c r="BS112" i="2"/>
  <c r="BN112" i="2"/>
  <c r="BJ112" i="2"/>
  <c r="BG112" i="2"/>
  <c r="BC112" i="2"/>
  <c r="AZ112" i="2"/>
  <c r="AV112" i="2"/>
  <c r="AS112" i="2"/>
  <c r="AO113" i="2"/>
  <c r="AO112" i="2" s="1"/>
  <c r="AL113" i="2"/>
  <c r="AL112" i="2" s="1"/>
  <c r="AH113" i="2"/>
  <c r="AE113" i="2"/>
  <c r="AA113" i="2"/>
  <c r="X113" i="2"/>
  <c r="T113" i="2"/>
  <c r="Q113" i="2"/>
  <c r="M113" i="2"/>
  <c r="J113" i="2"/>
  <c r="F113" i="2"/>
  <c r="C115" i="2"/>
  <c r="BN104" i="2"/>
  <c r="BN103" i="2" s="1"/>
  <c r="BJ104" i="2"/>
  <c r="BJ103" i="2" s="1"/>
  <c r="BG104" i="2"/>
  <c r="BG103" i="2" s="1"/>
  <c r="AZ104" i="2"/>
  <c r="AZ103" i="2" s="1"/>
  <c r="AV104" i="2"/>
  <c r="AV103" i="2" s="1"/>
  <c r="AS104" i="2"/>
  <c r="AS103" i="2" s="1"/>
  <c r="AO104" i="2"/>
  <c r="AO103" i="2" s="1"/>
  <c r="AL104" i="2"/>
  <c r="AL103" i="2" s="1"/>
  <c r="AA104" i="2"/>
  <c r="AA103" i="2" s="1"/>
  <c r="X104" i="2"/>
  <c r="X103" i="2" s="1"/>
  <c r="T104" i="2"/>
  <c r="T103" i="2" s="1"/>
  <c r="Q104" i="2"/>
  <c r="Q103" i="2" s="1"/>
  <c r="M104" i="2"/>
  <c r="M103" i="2" s="1"/>
  <c r="J104" i="2"/>
  <c r="J103" i="2" s="1"/>
  <c r="F104" i="2"/>
  <c r="F103" i="2" s="1"/>
  <c r="C103" i="2"/>
  <c r="BH108" i="2" l="1"/>
  <c r="BL108" i="2"/>
  <c r="BC13" i="3"/>
  <c r="AM124" i="2"/>
  <c r="AQ124" i="2"/>
  <c r="AX124" i="2"/>
  <c r="AT124" i="2"/>
  <c r="Y124" i="2"/>
  <c r="AC124" i="2"/>
  <c r="BE124" i="2"/>
  <c r="BA124" i="2"/>
  <c r="AJ124" i="2"/>
  <c r="AF124" i="2"/>
  <c r="AZ13" i="3"/>
  <c r="BE22" i="3" s="1"/>
  <c r="AS27" i="3"/>
  <c r="X27" i="3"/>
  <c r="F51" i="3"/>
  <c r="BU8" i="3"/>
  <c r="BS8" i="2"/>
  <c r="D5" i="2"/>
  <c r="BS103" i="2"/>
  <c r="BS15" i="2"/>
  <c r="BS5" i="2"/>
  <c r="C5" i="1"/>
  <c r="AP8" i="2"/>
  <c r="BS111" i="2"/>
  <c r="BH103" i="2"/>
  <c r="BK103" i="2"/>
  <c r="M90" i="2"/>
  <c r="J90" i="2"/>
  <c r="F90" i="2"/>
  <c r="C90" i="2"/>
  <c r="Q85" i="2"/>
  <c r="Q84" i="2" s="1"/>
  <c r="J85" i="2"/>
  <c r="J84" i="2" s="1"/>
  <c r="C85" i="2"/>
  <c r="C84" i="2" s="1"/>
  <c r="BE14" i="3" l="1"/>
  <c r="H92" i="2"/>
  <c r="H93" i="2"/>
  <c r="D92" i="2"/>
  <c r="D93" i="2"/>
  <c r="K93" i="2"/>
  <c r="O93" i="2"/>
  <c r="O92" i="2"/>
  <c r="K92" i="2"/>
  <c r="D85" i="2"/>
  <c r="BS66" i="2"/>
  <c r="BN66" i="2"/>
  <c r="BN65" i="2" s="1"/>
  <c r="BJ66" i="2"/>
  <c r="BJ65" i="2" s="1"/>
  <c r="BG66" i="2"/>
  <c r="BG65" i="2" s="1"/>
  <c r="BS65" i="2" l="1"/>
  <c r="AZ66" i="2"/>
  <c r="AZ65" i="2" s="1"/>
  <c r="AV66" i="2"/>
  <c r="AV65" i="2" s="1"/>
  <c r="AS66" i="2"/>
  <c r="AS65" i="2" s="1"/>
  <c r="AH66" i="2"/>
  <c r="AH65" i="2" s="1"/>
  <c r="AE66" i="2"/>
  <c r="AE65" i="2" s="1"/>
  <c r="AA66" i="2"/>
  <c r="AA65" i="2" s="1"/>
  <c r="X66" i="2"/>
  <c r="X65" i="2" s="1"/>
  <c r="T66" i="2"/>
  <c r="T65" i="2" s="1"/>
  <c r="Q66" i="2"/>
  <c r="Q65" i="2" s="1"/>
  <c r="M66" i="2"/>
  <c r="M65" i="2" s="1"/>
  <c r="J66" i="2"/>
  <c r="J65" i="2" s="1"/>
  <c r="F65" i="2"/>
  <c r="C66" i="2"/>
  <c r="C65" i="2" s="1"/>
  <c r="AO48" i="2"/>
  <c r="AL48" i="2"/>
  <c r="AH48" i="2"/>
  <c r="AE48" i="2"/>
  <c r="AA48" i="2"/>
  <c r="X48" i="2"/>
  <c r="T48" i="2"/>
  <c r="Q48" i="2"/>
  <c r="M48" i="2"/>
  <c r="J48" i="2"/>
  <c r="AE61" i="2" l="1"/>
  <c r="AE47" i="2" s="1"/>
  <c r="AS48" i="2"/>
  <c r="AF63" i="2" l="1"/>
  <c r="AJ63" i="2"/>
  <c r="BO17" i="2"/>
  <c r="Q44" i="2"/>
  <c r="Q16" i="2" s="1"/>
  <c r="Q15" i="2" s="1"/>
  <c r="C17" i="2"/>
  <c r="BC44" i="2"/>
  <c r="BC16" i="2" s="1"/>
  <c r="BC15" i="2" s="1"/>
  <c r="AZ44" i="2"/>
  <c r="AZ16" i="2" s="1"/>
  <c r="AZ15" i="2" s="1"/>
  <c r="AS44" i="2"/>
  <c r="AS16" i="2" s="1"/>
  <c r="AS15" i="2" s="1"/>
  <c r="AO44" i="2"/>
  <c r="AO16" i="2" s="1"/>
  <c r="AO15" i="2" s="1"/>
  <c r="AL44" i="2"/>
  <c r="AL16" i="2" s="1"/>
  <c r="AL15" i="2" s="1"/>
  <c r="AH44" i="2"/>
  <c r="AH16" i="2" s="1"/>
  <c r="AH15" i="2" s="1"/>
  <c r="AE44" i="2"/>
  <c r="AE16" i="2" s="1"/>
  <c r="AE15" i="2" s="1"/>
  <c r="AA44" i="2"/>
  <c r="AA16" i="2" s="1"/>
  <c r="AA15" i="2" s="1"/>
  <c r="X44" i="2"/>
  <c r="X16" i="2" s="1"/>
  <c r="X15" i="2" s="1"/>
  <c r="T44" i="2"/>
  <c r="T16" i="2" s="1"/>
  <c r="T15" i="2" s="1"/>
  <c r="M44" i="2"/>
  <c r="M16" i="2" s="1"/>
  <c r="M15" i="2" s="1"/>
  <c r="J44" i="2"/>
  <c r="J16" i="2" s="1"/>
  <c r="J15" i="2" s="1"/>
  <c r="F44" i="2"/>
  <c r="F16" i="2" s="1"/>
  <c r="F15" i="2" s="1"/>
  <c r="C44" i="2"/>
  <c r="BO16" i="2" l="1"/>
  <c r="BO15" i="2" s="1"/>
  <c r="BP15" i="2" s="1"/>
  <c r="BP17" i="2"/>
  <c r="C16" i="2"/>
  <c r="C15" i="2" s="1"/>
  <c r="BQ17" i="2" l="1"/>
  <c r="BT17" i="2"/>
  <c r="BU26" i="2"/>
  <c r="BQ15" i="2"/>
  <c r="BU43" i="2"/>
  <c r="BU25" i="2"/>
  <c r="BU42" i="2"/>
  <c r="BU24" i="2"/>
  <c r="BU27" i="2"/>
  <c r="BU40" i="2"/>
  <c r="BU38" i="2"/>
  <c r="BU37" i="2"/>
  <c r="BU28" i="2"/>
  <c r="BU17" i="2"/>
  <c r="BU16" i="2"/>
  <c r="BT15" i="2"/>
  <c r="BU15" i="2"/>
  <c r="AZ46" i="3"/>
  <c r="AZ45" i="3" s="1"/>
  <c r="AW31" i="3"/>
  <c r="BQ30" i="3"/>
  <c r="BP34" i="3"/>
  <c r="BP30" i="3"/>
  <c r="BG30" i="3"/>
  <c r="BG28" i="3"/>
  <c r="BC30" i="3"/>
  <c r="BC27" i="3" s="1"/>
  <c r="AZ30" i="3"/>
  <c r="AV34" i="3"/>
  <c r="AV30" i="3"/>
  <c r="BD32" i="3"/>
  <c r="G22" i="3"/>
  <c r="G18" i="3"/>
  <c r="BR41" i="3"/>
  <c r="BU41" i="3" s="1"/>
  <c r="BU40" i="3" s="1"/>
  <c r="BQ40" i="3"/>
  <c r="BR26" i="3"/>
  <c r="BU26" i="3" s="1"/>
  <c r="BR25" i="3"/>
  <c r="BU25" i="3" s="1"/>
  <c r="AV27" i="3" l="1"/>
  <c r="BQ39" i="3"/>
  <c r="BU39" i="3"/>
  <c r="BV41" i="3"/>
  <c r="BR30" i="3"/>
  <c r="BP27" i="3"/>
  <c r="AZ27" i="3"/>
  <c r="BE30" i="3" s="1"/>
  <c r="AW30" i="3"/>
  <c r="BD30" i="3"/>
  <c r="BI30" i="3"/>
  <c r="AT30" i="3"/>
  <c r="AW27" i="3"/>
  <c r="BR39" i="3"/>
  <c r="BW41" i="3" s="1"/>
  <c r="BR40" i="3"/>
  <c r="BR50" i="3"/>
  <c r="BU50" i="3" s="1"/>
  <c r="BR49" i="3"/>
  <c r="BU49" i="3" s="1"/>
  <c r="BQ46" i="3"/>
  <c r="BQ45" i="3" s="1"/>
  <c r="BP46" i="3"/>
  <c r="BP45" i="3" s="1"/>
  <c r="BR44" i="3"/>
  <c r="BQ43" i="3"/>
  <c r="BQ42" i="3" s="1"/>
  <c r="BR35" i="3"/>
  <c r="BU34" i="3"/>
  <c r="BQ27" i="3"/>
  <c r="BR33" i="3"/>
  <c r="BU33" i="3" s="1"/>
  <c r="BU30" i="3" s="1"/>
  <c r="BR23" i="3"/>
  <c r="BU23" i="3" s="1"/>
  <c r="BQ14" i="3"/>
  <c r="BQ13" i="3" s="1"/>
  <c r="BP14" i="3"/>
  <c r="BP13" i="3" s="1"/>
  <c r="BR10" i="3"/>
  <c r="BQ9" i="3"/>
  <c r="BQ8" i="3" s="1"/>
  <c r="BO77" i="2"/>
  <c r="BS77" i="2"/>
  <c r="BN77" i="2"/>
  <c r="BJ77" i="2"/>
  <c r="BG77" i="2"/>
  <c r="BC77" i="2"/>
  <c r="AZ77" i="2"/>
  <c r="AV77" i="2"/>
  <c r="AS77" i="2"/>
  <c r="AO77" i="2"/>
  <c r="AL77" i="2"/>
  <c r="AH77" i="2"/>
  <c r="AE77" i="2"/>
  <c r="AA77" i="2"/>
  <c r="X77" i="2"/>
  <c r="T77" i="2"/>
  <c r="Q77" i="2"/>
  <c r="J77" i="2"/>
  <c r="M77" i="2"/>
  <c r="C74" i="2"/>
  <c r="G74" i="2" s="1"/>
  <c r="BV30" i="3" l="1"/>
  <c r="BV35" i="3"/>
  <c r="BV49" i="3"/>
  <c r="BS41" i="3"/>
  <c r="BA30" i="3"/>
  <c r="BU46" i="3"/>
  <c r="BU27" i="3"/>
  <c r="BR43" i="3"/>
  <c r="BW40" i="3"/>
  <c r="BV39" i="3"/>
  <c r="BS39" i="3"/>
  <c r="AT31" i="3"/>
  <c r="AT33" i="3"/>
  <c r="AX30" i="3"/>
  <c r="AT34" i="3"/>
  <c r="BS40" i="3"/>
  <c r="BW39" i="3"/>
  <c r="BR14" i="3"/>
  <c r="BV40" i="3"/>
  <c r="BR34" i="3"/>
  <c r="BR8" i="3"/>
  <c r="BV50" i="3"/>
  <c r="BR42" i="3"/>
  <c r="BV33" i="3"/>
  <c r="BR13" i="3"/>
  <c r="BV10" i="3"/>
  <c r="BR9" i="3"/>
  <c r="U77" i="2"/>
  <c r="AP77" i="2"/>
  <c r="AW77" i="2"/>
  <c r="BD77" i="2"/>
  <c r="BK77" i="2"/>
  <c r="AB77" i="2"/>
  <c r="AI77" i="2"/>
  <c r="BP77" i="2"/>
  <c r="BT77" i="2" s="1"/>
  <c r="N77" i="2"/>
  <c r="BS11" i="3" l="1"/>
  <c r="BW11" i="3"/>
  <c r="BV34" i="3"/>
  <c r="BV9" i="3"/>
  <c r="BU45" i="3"/>
  <c r="BQ51" i="3"/>
  <c r="BS10" i="3"/>
  <c r="BP51" i="3"/>
  <c r="BS43" i="3"/>
  <c r="BR27" i="3"/>
  <c r="BS23" i="3"/>
  <c r="BS26" i="3"/>
  <c r="BS25" i="3"/>
  <c r="BS14" i="3"/>
  <c r="BS13" i="3"/>
  <c r="BS8" i="3"/>
  <c r="BW9" i="3"/>
  <c r="BW10" i="3"/>
  <c r="BS42" i="3"/>
  <c r="BS44" i="3"/>
  <c r="BR45" i="3"/>
  <c r="BR46" i="3"/>
  <c r="BS9" i="3"/>
  <c r="BW8" i="3"/>
  <c r="BV8" i="3"/>
  <c r="BW45" i="3" l="1"/>
  <c r="BU51" i="3"/>
  <c r="BR51" i="3"/>
  <c r="BW27" i="3"/>
  <c r="BW30" i="3"/>
  <c r="BS30" i="3"/>
  <c r="BV27" i="3"/>
  <c r="BS35" i="3"/>
  <c r="BS34" i="3"/>
  <c r="BS27" i="3"/>
  <c r="BW33" i="3"/>
  <c r="BS33" i="3"/>
  <c r="BW35" i="3"/>
  <c r="BW34" i="3"/>
  <c r="BS46" i="3"/>
  <c r="BV46" i="3"/>
  <c r="BW49" i="3"/>
  <c r="BW50" i="3"/>
  <c r="BS45" i="3"/>
  <c r="BS49" i="3"/>
  <c r="BV45" i="3"/>
  <c r="BW46" i="3"/>
  <c r="BS50" i="3"/>
  <c r="BX8" i="3" l="1"/>
  <c r="BT8" i="3"/>
  <c r="BX41" i="3"/>
  <c r="BT11" i="3"/>
  <c r="BX11" i="3"/>
  <c r="BX51" i="3"/>
  <c r="BX35" i="3"/>
  <c r="BT51" i="3"/>
  <c r="BX50" i="3"/>
  <c r="BX33" i="3"/>
  <c r="BX49" i="3"/>
  <c r="BX10" i="3"/>
  <c r="BX9" i="3"/>
  <c r="BT41" i="3"/>
  <c r="BX40" i="3"/>
  <c r="BX30" i="3"/>
  <c r="BT25" i="3"/>
  <c r="BT26" i="3"/>
  <c r="BX39" i="3"/>
  <c r="BT23" i="3"/>
  <c r="BT10" i="3"/>
  <c r="BT39" i="3"/>
  <c r="BT30" i="3"/>
  <c r="BT44" i="3"/>
  <c r="BT50" i="3"/>
  <c r="BT35" i="3"/>
  <c r="BT33" i="3"/>
  <c r="BT40" i="3"/>
  <c r="BX34" i="3"/>
  <c r="BT49" i="3"/>
  <c r="BT14" i="3"/>
  <c r="BT43" i="3"/>
  <c r="BT34" i="3"/>
  <c r="BX27" i="3"/>
  <c r="BT9" i="3"/>
  <c r="BT13" i="3"/>
  <c r="BT42" i="3"/>
  <c r="BX46" i="3"/>
  <c r="BX45" i="3"/>
  <c r="BT45" i="3"/>
  <c r="BT27" i="3"/>
  <c r="BT46" i="3"/>
  <c r="BV51" i="3"/>
  <c r="BS51" i="3"/>
  <c r="BW51" i="3"/>
  <c r="BO122" i="2"/>
  <c r="BO121" i="2" s="1"/>
  <c r="BP123" i="2"/>
  <c r="BP120" i="2"/>
  <c r="BP118" i="2"/>
  <c r="BP117" i="2"/>
  <c r="BP106" i="2"/>
  <c r="BP102" i="2"/>
  <c r="BP83" i="2"/>
  <c r="BP81" i="2"/>
  <c r="BP80" i="2"/>
  <c r="BP72" i="2"/>
  <c r="BP71" i="2"/>
  <c r="BP70" i="2"/>
  <c r="BP56" i="2"/>
  <c r="BP55" i="2"/>
  <c r="BP52" i="2"/>
  <c r="BP51" i="2"/>
  <c r="BP50" i="2"/>
  <c r="BP43" i="2"/>
  <c r="BP42" i="2"/>
  <c r="BP40" i="2"/>
  <c r="BP38" i="2"/>
  <c r="BP37" i="2"/>
  <c r="BP28" i="2"/>
  <c r="BP27" i="2"/>
  <c r="BP26" i="2"/>
  <c r="BP25" i="2"/>
  <c r="BP24" i="2"/>
  <c r="BP14" i="2"/>
  <c r="BP13" i="2"/>
  <c r="BP12" i="2"/>
  <c r="BP7" i="2"/>
  <c r="BO119" i="2"/>
  <c r="BO104" i="2"/>
  <c r="BO103" i="2" s="1"/>
  <c r="BO99" i="2"/>
  <c r="BO90" i="2"/>
  <c r="BO85" i="2"/>
  <c r="BO84" i="2" s="1"/>
  <c r="BO82" i="2"/>
  <c r="BO66" i="2"/>
  <c r="BO65" i="2" s="1"/>
  <c r="BO54" i="2"/>
  <c r="BO48" i="2" s="1"/>
  <c r="BO9" i="2"/>
  <c r="BO8" i="2" s="1"/>
  <c r="BO6" i="2"/>
  <c r="BO5" i="2" s="1"/>
  <c r="BP5" i="2" s="1"/>
  <c r="BN119" i="2"/>
  <c r="BN111" i="2" s="1"/>
  <c r="BN90" i="2"/>
  <c r="BS85" i="2"/>
  <c r="BN85" i="2"/>
  <c r="BS82" i="2"/>
  <c r="BN82" i="2"/>
  <c r="BS54" i="2"/>
  <c r="BN54" i="2"/>
  <c r="BN48" i="2" s="1"/>
  <c r="BN61" i="2"/>
  <c r="BQ7" i="2" l="1"/>
  <c r="BQ5" i="2"/>
  <c r="BN47" i="2"/>
  <c r="BS90" i="2"/>
  <c r="BT14" i="2"/>
  <c r="BQ26" i="2"/>
  <c r="BT26" i="2"/>
  <c r="BT50" i="2"/>
  <c r="BT71" i="2"/>
  <c r="BT106" i="2"/>
  <c r="BS73" i="2"/>
  <c r="BT51" i="2"/>
  <c r="BT7" i="2"/>
  <c r="BT28" i="2"/>
  <c r="BQ28" i="2"/>
  <c r="BT52" i="2"/>
  <c r="BT80" i="2"/>
  <c r="BT117" i="2"/>
  <c r="BT72" i="2"/>
  <c r="BP85" i="2"/>
  <c r="BT85" i="2" s="1"/>
  <c r="BN84" i="2"/>
  <c r="BS84" i="2"/>
  <c r="BT12" i="2"/>
  <c r="BT37" i="2"/>
  <c r="BQ37" i="2"/>
  <c r="BT81" i="2"/>
  <c r="BT118" i="2"/>
  <c r="BS61" i="2"/>
  <c r="BT27" i="2"/>
  <c r="BQ27" i="2"/>
  <c r="BT13" i="2"/>
  <c r="BT38" i="2"/>
  <c r="BQ38" i="2"/>
  <c r="BT55" i="2"/>
  <c r="BT83" i="2"/>
  <c r="BT120" i="2"/>
  <c r="BQ40" i="2"/>
  <c r="BT40" i="2"/>
  <c r="BT123" i="2"/>
  <c r="BQ24" i="2"/>
  <c r="BT24" i="2"/>
  <c r="BQ42" i="2"/>
  <c r="BT42" i="2"/>
  <c r="BT56" i="2"/>
  <c r="BS48" i="2"/>
  <c r="BQ25" i="2"/>
  <c r="BT25" i="2"/>
  <c r="BQ43" i="2"/>
  <c r="BT43" i="2"/>
  <c r="BT70" i="2"/>
  <c r="BT102" i="2"/>
  <c r="BP119" i="2"/>
  <c r="BO112" i="2"/>
  <c r="BO111" i="2" s="1"/>
  <c r="BP82" i="2"/>
  <c r="BT82" i="2" s="1"/>
  <c r="BN73" i="2"/>
  <c r="BP9" i="2"/>
  <c r="BP62" i="2"/>
  <c r="BT62" i="2" s="1"/>
  <c r="BO73" i="2"/>
  <c r="BP90" i="2"/>
  <c r="BO61" i="2"/>
  <c r="BO47" i="2" s="1"/>
  <c r="BN99" i="2"/>
  <c r="BO96" i="2"/>
  <c r="BP122" i="2"/>
  <c r="BP104" i="2"/>
  <c r="BP91" i="2"/>
  <c r="BP66" i="2"/>
  <c r="BP54" i="2"/>
  <c r="BT54" i="2" s="1"/>
  <c r="BP48" i="2"/>
  <c r="BP6" i="2"/>
  <c r="BS99" i="2"/>
  <c r="BP65" i="2"/>
  <c r="BQ71" i="2" s="1"/>
  <c r="BT6" i="2" l="1"/>
  <c r="BQ6" i="2"/>
  <c r="BQ92" i="2"/>
  <c r="BU93" i="2"/>
  <c r="BU92" i="2"/>
  <c r="BQ93" i="2"/>
  <c r="BT48" i="2"/>
  <c r="BT119" i="2"/>
  <c r="BS47" i="2"/>
  <c r="BQ90" i="2"/>
  <c r="BQ66" i="2"/>
  <c r="BT66" i="2"/>
  <c r="BQ91" i="2"/>
  <c r="BT104" i="2"/>
  <c r="BT9" i="2"/>
  <c r="BQ72" i="2"/>
  <c r="BU91" i="2"/>
  <c r="BU72" i="2"/>
  <c r="BU71" i="2"/>
  <c r="BU70" i="2"/>
  <c r="BQ65" i="2"/>
  <c r="BU66" i="2"/>
  <c r="BT65" i="2"/>
  <c r="BU65" i="2"/>
  <c r="BS96" i="2"/>
  <c r="BT90" i="2"/>
  <c r="BU90" i="2"/>
  <c r="BT122" i="2"/>
  <c r="BQ70" i="2"/>
  <c r="BT91" i="2"/>
  <c r="BP99" i="2"/>
  <c r="BT99" i="2" s="1"/>
  <c r="BN96" i="2"/>
  <c r="BP84" i="2"/>
  <c r="BQ85" i="2" s="1"/>
  <c r="BP111" i="2"/>
  <c r="BP61" i="2"/>
  <c r="BO128" i="2"/>
  <c r="BP112" i="2"/>
  <c r="BP121" i="2"/>
  <c r="BP103" i="2"/>
  <c r="BP73" i="2"/>
  <c r="BQ82" i="2" s="1"/>
  <c r="BP16" i="2"/>
  <c r="BP8" i="2"/>
  <c r="BQ8" i="2" l="1"/>
  <c r="BQ12" i="2"/>
  <c r="BQ9" i="2"/>
  <c r="BQ104" i="2"/>
  <c r="BU108" i="2"/>
  <c r="BQ108" i="2"/>
  <c r="BU84" i="2"/>
  <c r="BQ122" i="2"/>
  <c r="BU125" i="2"/>
  <c r="BQ125" i="2"/>
  <c r="BS128" i="2"/>
  <c r="BT84" i="2"/>
  <c r="BQ112" i="2"/>
  <c r="BT112" i="2"/>
  <c r="BT73" i="2"/>
  <c r="BU7" i="2"/>
  <c r="BU6" i="2"/>
  <c r="BU5" i="2"/>
  <c r="BT5" i="2"/>
  <c r="BU117" i="2"/>
  <c r="BQ111" i="2"/>
  <c r="BU120" i="2"/>
  <c r="BU118" i="2"/>
  <c r="BU119" i="2"/>
  <c r="BU112" i="2"/>
  <c r="BU111" i="2"/>
  <c r="BT111" i="2"/>
  <c r="BQ117" i="2"/>
  <c r="BQ118" i="2"/>
  <c r="BQ120" i="2"/>
  <c r="BQ119" i="2"/>
  <c r="BU12" i="2"/>
  <c r="BU13" i="2"/>
  <c r="BU14" i="2"/>
  <c r="BU9" i="2"/>
  <c r="BT8" i="2"/>
  <c r="BU8" i="2"/>
  <c r="BQ13" i="2"/>
  <c r="BQ14" i="2"/>
  <c r="BQ16" i="2"/>
  <c r="BT16" i="2"/>
  <c r="BU87" i="2"/>
  <c r="BU89" i="2"/>
  <c r="BQ84" i="2"/>
  <c r="BQ89" i="2"/>
  <c r="BQ87" i="2"/>
  <c r="BU85" i="2"/>
  <c r="BU83" i="2"/>
  <c r="BU81" i="2"/>
  <c r="BU80" i="2"/>
  <c r="BQ73" i="2"/>
  <c r="BU77" i="2"/>
  <c r="BQ77" i="2"/>
  <c r="BQ81" i="2"/>
  <c r="BQ83" i="2"/>
  <c r="BU82" i="2"/>
  <c r="BQ80" i="2"/>
  <c r="BU106" i="2"/>
  <c r="BQ103" i="2"/>
  <c r="BU104" i="2"/>
  <c r="BU103" i="2"/>
  <c r="BT103" i="2"/>
  <c r="BQ106" i="2"/>
  <c r="BT61" i="2"/>
  <c r="BU123" i="2"/>
  <c r="BQ121" i="2"/>
  <c r="BU122" i="2"/>
  <c r="BT121" i="2"/>
  <c r="BU121" i="2"/>
  <c r="BQ123" i="2"/>
  <c r="BU73" i="2"/>
  <c r="BP47" i="2"/>
  <c r="BP96" i="2"/>
  <c r="BQ99" i="2" s="1"/>
  <c r="BN128" i="2"/>
  <c r="BP128" i="2" s="1"/>
  <c r="BR5" i="2" s="1"/>
  <c r="BV108" i="2" l="1"/>
  <c r="BR108" i="2"/>
  <c r="BU57" i="2"/>
  <c r="BQ57" i="2"/>
  <c r="BV57" i="2"/>
  <c r="BR57" i="2"/>
  <c r="BV125" i="2"/>
  <c r="BR125" i="2"/>
  <c r="BR93" i="2"/>
  <c r="BV92" i="2"/>
  <c r="BV93" i="2"/>
  <c r="BR92" i="2"/>
  <c r="BU47" i="2"/>
  <c r="BU63" i="2"/>
  <c r="BQ63" i="2"/>
  <c r="BR121" i="2"/>
  <c r="BR63" i="2"/>
  <c r="BV63" i="2"/>
  <c r="BR14" i="2"/>
  <c r="BU128" i="2"/>
  <c r="BT96" i="2"/>
  <c r="BT47" i="2"/>
  <c r="BQ61" i="2"/>
  <c r="BV47" i="2"/>
  <c r="BT128" i="2"/>
  <c r="BV128" i="2"/>
  <c r="BV123" i="2"/>
  <c r="BV83" i="2"/>
  <c r="BV70" i="2"/>
  <c r="BV55" i="2"/>
  <c r="BV42" i="2"/>
  <c r="BV24" i="2"/>
  <c r="BV40" i="2"/>
  <c r="BV7" i="2"/>
  <c r="BV56" i="2"/>
  <c r="BV106" i="2"/>
  <c r="BV81" i="2"/>
  <c r="BV52" i="2"/>
  <c r="BV38" i="2"/>
  <c r="BR128" i="2"/>
  <c r="BV120" i="2"/>
  <c r="BV80" i="2"/>
  <c r="BV51" i="2"/>
  <c r="BV37" i="2"/>
  <c r="BQ128" i="2"/>
  <c r="BV25" i="2"/>
  <c r="BV89" i="2"/>
  <c r="BV50" i="2"/>
  <c r="BV28" i="2"/>
  <c r="BV14" i="2"/>
  <c r="BV118" i="2"/>
  <c r="BV102" i="2"/>
  <c r="BV87" i="2"/>
  <c r="BV27" i="2"/>
  <c r="BV13" i="2"/>
  <c r="BV71" i="2"/>
  <c r="BV117" i="2"/>
  <c r="BV72" i="2"/>
  <c r="BV26" i="2"/>
  <c r="BV12" i="2"/>
  <c r="BV43" i="2"/>
  <c r="BV17" i="2"/>
  <c r="BV119" i="2"/>
  <c r="BV6" i="2"/>
  <c r="BV104" i="2"/>
  <c r="BV9" i="2"/>
  <c r="BV112" i="2"/>
  <c r="BV122" i="2"/>
  <c r="BV16" i="2"/>
  <c r="BV103" i="2"/>
  <c r="BV15" i="2"/>
  <c r="BV8" i="2"/>
  <c r="BV121" i="2"/>
  <c r="BV5" i="2"/>
  <c r="BV111" i="2"/>
  <c r="BV66" i="2"/>
  <c r="BV65" i="2"/>
  <c r="BV77" i="2"/>
  <c r="BV85" i="2"/>
  <c r="BV91" i="2"/>
  <c r="BV82" i="2"/>
  <c r="BR118" i="2"/>
  <c r="BV54" i="2"/>
  <c r="BR120" i="2"/>
  <c r="BR117" i="2"/>
  <c r="BV62" i="2"/>
  <c r="BR123" i="2"/>
  <c r="BV48" i="2"/>
  <c r="BV73" i="2"/>
  <c r="BV61" i="2"/>
  <c r="BV90" i="2"/>
  <c r="BV99" i="2"/>
  <c r="BV84" i="2"/>
  <c r="BR119" i="2"/>
  <c r="BR122" i="2"/>
  <c r="BV96" i="2"/>
  <c r="BQ96" i="2"/>
  <c r="BU102" i="2"/>
  <c r="BQ102" i="2"/>
  <c r="BU99" i="2"/>
  <c r="BU96" i="2"/>
  <c r="BR111" i="2"/>
  <c r="BU56" i="2"/>
  <c r="BU55" i="2"/>
  <c r="BU52" i="2"/>
  <c r="BU51" i="2"/>
  <c r="BU50" i="2"/>
  <c r="BQ47" i="2"/>
  <c r="BU62" i="2"/>
  <c r="BQ50" i="2"/>
  <c r="BQ52" i="2"/>
  <c r="BU54" i="2"/>
  <c r="BQ51" i="2"/>
  <c r="BQ55" i="2"/>
  <c r="BQ56" i="2"/>
  <c r="BU48" i="2"/>
  <c r="BU61" i="2"/>
  <c r="BQ54" i="2"/>
  <c r="BQ48" i="2"/>
  <c r="BQ62" i="2"/>
  <c r="BR112" i="2"/>
  <c r="BR55" i="2"/>
  <c r="BR28" i="2"/>
  <c r="BR13" i="2"/>
  <c r="BR37" i="2"/>
  <c r="BR102" i="2"/>
  <c r="BR85" i="2"/>
  <c r="BR81" i="2"/>
  <c r="BR72" i="2"/>
  <c r="BR65" i="2"/>
  <c r="BR54" i="2"/>
  <c r="BR27" i="2"/>
  <c r="BR12" i="2"/>
  <c r="BR82" i="2"/>
  <c r="BR15" i="2"/>
  <c r="BR52" i="2"/>
  <c r="BR26" i="2"/>
  <c r="BR9" i="2"/>
  <c r="BR103" i="2"/>
  <c r="BR106" i="2"/>
  <c r="BR99" i="2"/>
  <c r="BR91" i="2"/>
  <c r="BR84" i="2"/>
  <c r="BR80" i="2"/>
  <c r="BR71" i="2"/>
  <c r="BR51" i="2"/>
  <c r="BR43" i="2"/>
  <c r="BR25" i="2"/>
  <c r="BR8" i="2"/>
  <c r="BR56" i="2"/>
  <c r="BR62" i="2"/>
  <c r="BR50" i="2"/>
  <c r="BR42" i="2"/>
  <c r="BR24" i="2"/>
  <c r="BR7" i="2"/>
  <c r="BR66" i="2"/>
  <c r="BR104" i="2"/>
  <c r="BR96" i="2"/>
  <c r="BR90" i="2"/>
  <c r="BR83" i="2"/>
  <c r="BR77" i="2"/>
  <c r="BR70" i="2"/>
  <c r="BR61" i="2"/>
  <c r="BR48" i="2"/>
  <c r="BR40" i="2"/>
  <c r="BR17" i="2"/>
  <c r="BR6" i="2"/>
  <c r="BR73" i="2"/>
  <c r="BR47" i="2"/>
  <c r="BR38" i="2"/>
  <c r="BR16" i="2"/>
  <c r="BR89" i="2"/>
  <c r="BR87" i="2"/>
  <c r="CK78" i="1" l="1"/>
  <c r="CK75" i="1" s="1"/>
  <c r="CH114" i="1"/>
  <c r="CG113" i="1"/>
  <c r="CG112" i="1" s="1"/>
  <c r="CF113" i="1"/>
  <c r="CF112" i="1" s="1"/>
  <c r="CH105" i="1"/>
  <c r="CH104" i="1"/>
  <c r="CH81" i="1"/>
  <c r="CH94" i="1"/>
  <c r="CH93" i="1"/>
  <c r="CH92" i="1"/>
  <c r="CH91" i="1"/>
  <c r="CK88" i="1"/>
  <c r="CK87" i="1" s="1"/>
  <c r="CG88" i="1"/>
  <c r="CG87" i="1" s="1"/>
  <c r="CF88" i="1"/>
  <c r="CF87" i="1" s="1"/>
  <c r="CH86" i="1"/>
  <c r="CH85" i="1"/>
  <c r="CH77" i="1"/>
  <c r="CH74" i="1"/>
  <c r="CH73" i="1"/>
  <c r="CK72" i="1"/>
  <c r="CK71" i="1" s="1"/>
  <c r="CG72" i="1"/>
  <c r="CG71" i="1" s="1"/>
  <c r="CF72" i="1"/>
  <c r="CF71" i="1" s="1"/>
  <c r="CH68" i="1"/>
  <c r="CK67" i="1"/>
  <c r="CK61" i="1" s="1"/>
  <c r="CG67" i="1"/>
  <c r="CF67" i="1"/>
  <c r="CH66" i="1"/>
  <c r="CG65" i="1"/>
  <c r="CG61" i="1" s="1"/>
  <c r="CF65" i="1"/>
  <c r="CH64" i="1"/>
  <c r="CH55" i="1"/>
  <c r="CK54" i="1"/>
  <c r="CG54" i="1"/>
  <c r="CF54" i="1"/>
  <c r="CK45" i="1"/>
  <c r="CG45" i="1"/>
  <c r="CF45" i="1"/>
  <c r="CF34" i="1" s="1"/>
  <c r="CH43" i="1"/>
  <c r="CH42" i="1"/>
  <c r="CH41" i="1"/>
  <c r="CH40" i="1"/>
  <c r="CH37" i="1"/>
  <c r="CH26" i="1"/>
  <c r="CH25" i="1"/>
  <c r="CH24" i="1"/>
  <c r="CH23" i="1"/>
  <c r="CH17" i="1"/>
  <c r="CH13" i="1"/>
  <c r="CK12" i="1"/>
  <c r="CG12" i="1"/>
  <c r="CF12" i="1"/>
  <c r="CH9" i="1"/>
  <c r="CK8" i="1"/>
  <c r="CG8" i="1"/>
  <c r="CF8" i="1"/>
  <c r="CH7" i="1"/>
  <c r="CK6" i="1"/>
  <c r="CG6" i="1"/>
  <c r="CF6" i="1"/>
  <c r="BI50" i="3"/>
  <c r="BL50" i="3" s="1"/>
  <c r="BD50" i="3"/>
  <c r="BI49" i="3"/>
  <c r="BL49" i="3" s="1"/>
  <c r="BD49" i="3"/>
  <c r="AW49" i="3"/>
  <c r="U48" i="3"/>
  <c r="N48" i="3"/>
  <c r="BH46" i="3"/>
  <c r="BH45" i="3" s="1"/>
  <c r="BG46" i="3"/>
  <c r="BG45" i="3" s="1"/>
  <c r="BC46" i="3"/>
  <c r="BC45" i="3" s="1"/>
  <c r="BC51" i="3" s="1"/>
  <c r="AV46" i="3"/>
  <c r="AS46" i="3"/>
  <c r="AS45" i="3" s="1"/>
  <c r="AS51" i="3" s="1"/>
  <c r="AL47" i="3"/>
  <c r="AL46" i="3" s="1"/>
  <c r="AL45" i="3" s="1"/>
  <c r="AL51" i="3" s="1"/>
  <c r="AE47" i="3"/>
  <c r="AE46" i="3" s="1"/>
  <c r="AE45" i="3" s="1"/>
  <c r="AA47" i="3"/>
  <c r="AA46" i="3" s="1"/>
  <c r="AA45" i="3" s="1"/>
  <c r="X47" i="3"/>
  <c r="X46" i="3" s="1"/>
  <c r="X45" i="3" s="1"/>
  <c r="X51" i="3" s="1"/>
  <c r="T47" i="3"/>
  <c r="T46" i="3" s="1"/>
  <c r="T45" i="3" s="1"/>
  <c r="T51" i="3" s="1"/>
  <c r="Q47" i="3"/>
  <c r="Q46" i="3" s="1"/>
  <c r="Q45" i="3" s="1"/>
  <c r="Q51" i="3" s="1"/>
  <c r="M47" i="3"/>
  <c r="M46" i="3" s="1"/>
  <c r="M45" i="3" s="1"/>
  <c r="M51" i="3" s="1"/>
  <c r="J47" i="3"/>
  <c r="J46" i="3" s="1"/>
  <c r="J45" i="3" s="1"/>
  <c r="J51" i="3" s="1"/>
  <c r="C47" i="3"/>
  <c r="C46" i="3" s="1"/>
  <c r="C45" i="3" s="1"/>
  <c r="BI44" i="3"/>
  <c r="AW44" i="3"/>
  <c r="AP44" i="3"/>
  <c r="AB44" i="3"/>
  <c r="U44" i="3"/>
  <c r="N44" i="3"/>
  <c r="BH43" i="3"/>
  <c r="BH42" i="3" s="1"/>
  <c r="AM43" i="3"/>
  <c r="O44" i="3"/>
  <c r="C43" i="3"/>
  <c r="C42" i="3" s="1"/>
  <c r="AZ37" i="3"/>
  <c r="BI35" i="3"/>
  <c r="BL35" i="3" s="1"/>
  <c r="AW35" i="3"/>
  <c r="AB35" i="3"/>
  <c r="BH34" i="3"/>
  <c r="BG34" i="3"/>
  <c r="BG27" i="3" s="1"/>
  <c r="AE34" i="3"/>
  <c r="AE27" i="3" s="1"/>
  <c r="AA34" i="3"/>
  <c r="AA27" i="3" s="1"/>
  <c r="BI33" i="3"/>
  <c r="BL33" i="3" s="1"/>
  <c r="BD31" i="3"/>
  <c r="BI29" i="3"/>
  <c r="AP29" i="3"/>
  <c r="BH28" i="3"/>
  <c r="BH27" i="3" s="1"/>
  <c r="AO28" i="3"/>
  <c r="AO27" i="3" s="1"/>
  <c r="AO51" i="3" s="1"/>
  <c r="N20" i="3"/>
  <c r="BI23" i="3"/>
  <c r="BL23" i="3" s="1"/>
  <c r="U17" i="3"/>
  <c r="BI22" i="3"/>
  <c r="BD22" i="3"/>
  <c r="AB15" i="3"/>
  <c r="N15" i="3"/>
  <c r="G15" i="3"/>
  <c r="BH14" i="3"/>
  <c r="BH13" i="3" s="1"/>
  <c r="K18" i="3"/>
  <c r="BI10" i="3"/>
  <c r="BL10" i="3" s="1"/>
  <c r="BL9" i="3" s="1"/>
  <c r="BL8" i="3" s="1"/>
  <c r="BL51" i="3" s="1"/>
  <c r="AP10" i="3"/>
  <c r="AB10" i="3"/>
  <c r="U10" i="3"/>
  <c r="N10" i="3"/>
  <c r="G10" i="3"/>
  <c r="BH9" i="3"/>
  <c r="BH8" i="3" s="1"/>
  <c r="AM10" i="3"/>
  <c r="K10" i="3"/>
  <c r="AB7" i="3"/>
  <c r="AC7" i="3"/>
  <c r="CF61" i="1" l="1"/>
  <c r="BG51" i="3"/>
  <c r="BL44" i="3"/>
  <c r="CL37" i="1"/>
  <c r="CL68" i="1"/>
  <c r="CL81" i="1"/>
  <c r="CL40" i="1"/>
  <c r="CL86" i="1"/>
  <c r="CL26" i="1"/>
  <c r="CL13" i="1"/>
  <c r="CL41" i="1"/>
  <c r="CL73" i="1"/>
  <c r="CL91" i="1"/>
  <c r="CL17" i="1"/>
  <c r="CL74" i="1"/>
  <c r="CL92" i="1"/>
  <c r="CL25" i="1"/>
  <c r="CL64" i="1"/>
  <c r="CL23" i="1"/>
  <c r="CL43" i="1"/>
  <c r="CL77" i="1"/>
  <c r="CL9" i="1"/>
  <c r="CL24" i="1"/>
  <c r="CL55" i="1"/>
  <c r="CL94" i="1"/>
  <c r="AE51" i="3"/>
  <c r="C51" i="3"/>
  <c r="I20" i="3" s="1"/>
  <c r="AA51" i="3"/>
  <c r="BH51" i="3"/>
  <c r="AZ36" i="3"/>
  <c r="BA37" i="3" s="1"/>
  <c r="CG34" i="1"/>
  <c r="CK34" i="1"/>
  <c r="CF5" i="1"/>
  <c r="CG5" i="1"/>
  <c r="CK5" i="1"/>
  <c r="BI27" i="3"/>
  <c r="BJ30" i="3" s="1"/>
  <c r="BI14" i="3"/>
  <c r="AV45" i="3"/>
  <c r="AV51" i="3" s="1"/>
  <c r="BE50" i="3"/>
  <c r="AF34" i="3"/>
  <c r="BI45" i="3"/>
  <c r="AX31" i="3"/>
  <c r="D6" i="3"/>
  <c r="N47" i="3"/>
  <c r="AC34" i="3"/>
  <c r="AF43" i="3"/>
  <c r="BI43" i="3"/>
  <c r="AF42" i="3"/>
  <c r="G14" i="3"/>
  <c r="BI8" i="3"/>
  <c r="K29" i="3"/>
  <c r="BA13" i="3"/>
  <c r="BI9" i="3"/>
  <c r="BM9" i="3" s="1"/>
  <c r="AM47" i="3"/>
  <c r="BA44" i="3"/>
  <c r="AB6" i="3"/>
  <c r="G9" i="3"/>
  <c r="BI13" i="3"/>
  <c r="BI34" i="3"/>
  <c r="O43" i="3"/>
  <c r="AF44" i="3"/>
  <c r="D14" i="3"/>
  <c r="K6" i="3"/>
  <c r="AP43" i="3"/>
  <c r="AQ43" i="3"/>
  <c r="AQ44" i="3"/>
  <c r="Y6" i="3"/>
  <c r="AM46" i="3"/>
  <c r="BA8" i="3"/>
  <c r="BA10" i="3"/>
  <c r="Y9" i="3"/>
  <c r="BA9" i="3"/>
  <c r="AB9" i="3"/>
  <c r="H9" i="3"/>
  <c r="H13" i="3"/>
  <c r="H14" i="3"/>
  <c r="BA14" i="3"/>
  <c r="AF14" i="3"/>
  <c r="BD13" i="3"/>
  <c r="U13" i="3"/>
  <c r="U14" i="3"/>
  <c r="BE13" i="3"/>
  <c r="BD14" i="3"/>
  <c r="CH78" i="1"/>
  <c r="CH113" i="1"/>
  <c r="CL114" i="1"/>
  <c r="CH112" i="1"/>
  <c r="CH38" i="1"/>
  <c r="CH22" i="1"/>
  <c r="CH76" i="1"/>
  <c r="CH8" i="1"/>
  <c r="CH54" i="1"/>
  <c r="CH65" i="1"/>
  <c r="CH72" i="1"/>
  <c r="CH88" i="1"/>
  <c r="CH35" i="1"/>
  <c r="CH67" i="1"/>
  <c r="CH82" i="1"/>
  <c r="CH6" i="1"/>
  <c r="CH45" i="1"/>
  <c r="CH62" i="1"/>
  <c r="CH56" i="1"/>
  <c r="CH83" i="1"/>
  <c r="CL7" i="1"/>
  <c r="CH14" i="1"/>
  <c r="CL42" i="1"/>
  <c r="CL85" i="1"/>
  <c r="CH100" i="1"/>
  <c r="CH71" i="1"/>
  <c r="CL93" i="1"/>
  <c r="CH12" i="1"/>
  <c r="CH15" i="1"/>
  <c r="CH57" i="1"/>
  <c r="CH97" i="1"/>
  <c r="CH101" i="1"/>
  <c r="V9" i="3"/>
  <c r="AQ8" i="3"/>
  <c r="AP8" i="3"/>
  <c r="R7" i="3"/>
  <c r="R5" i="3"/>
  <c r="V10" i="3"/>
  <c r="V8" i="3"/>
  <c r="U8" i="3"/>
  <c r="R10" i="3"/>
  <c r="R8" i="3"/>
  <c r="O13" i="3"/>
  <c r="N13" i="3"/>
  <c r="K7" i="3"/>
  <c r="AB14" i="3"/>
  <c r="AB13" i="3"/>
  <c r="K5" i="3"/>
  <c r="R6" i="3"/>
  <c r="K8" i="3"/>
  <c r="R9" i="3"/>
  <c r="AP9" i="3"/>
  <c r="O10" i="3"/>
  <c r="AQ10" i="3"/>
  <c r="K19" i="3"/>
  <c r="K20" i="3"/>
  <c r="O15" i="3"/>
  <c r="K13" i="3"/>
  <c r="K15" i="3"/>
  <c r="O20" i="3"/>
  <c r="D5" i="3"/>
  <c r="AB5" i="3"/>
  <c r="Y7" i="3"/>
  <c r="D8" i="3"/>
  <c r="K9" i="3"/>
  <c r="AQ9" i="3"/>
  <c r="K14" i="3"/>
  <c r="AC5" i="3"/>
  <c r="D7" i="3"/>
  <c r="AT9" i="3"/>
  <c r="D9" i="3"/>
  <c r="D10" i="3"/>
  <c r="O14" i="3"/>
  <c r="N14" i="3"/>
  <c r="BA22" i="3"/>
  <c r="AC6" i="3"/>
  <c r="U9" i="3"/>
  <c r="AM7" i="3"/>
  <c r="AC9" i="3"/>
  <c r="V17" i="3"/>
  <c r="R22" i="3"/>
  <c r="R17" i="3"/>
  <c r="R15" i="3"/>
  <c r="AF6" i="3"/>
  <c r="AM5" i="3"/>
  <c r="G8" i="3"/>
  <c r="AM8" i="3"/>
  <c r="N9" i="3"/>
  <c r="H10" i="3"/>
  <c r="R13" i="3"/>
  <c r="AM6" i="3"/>
  <c r="Y10" i="3"/>
  <c r="H8" i="3"/>
  <c r="O9" i="3"/>
  <c r="AM9" i="3"/>
  <c r="Y5" i="3"/>
  <c r="Y8" i="3"/>
  <c r="V13" i="3"/>
  <c r="AF21" i="3"/>
  <c r="AF19" i="3"/>
  <c r="V14" i="3"/>
  <c r="D17" i="3"/>
  <c r="H18" i="3"/>
  <c r="AP28" i="3"/>
  <c r="AW34" i="3"/>
  <c r="AF13" i="3"/>
  <c r="H15" i="3"/>
  <c r="AX34" i="3"/>
  <c r="D22" i="3"/>
  <c r="D20" i="3"/>
  <c r="AX27" i="3"/>
  <c r="R29" i="3"/>
  <c r="BJ29" i="3"/>
  <c r="BI28" i="3"/>
  <c r="D18" i="3"/>
  <c r="R14" i="3"/>
  <c r="D13" i="3"/>
  <c r="H22" i="3"/>
  <c r="AB34" i="3"/>
  <c r="R48" i="3"/>
  <c r="R47" i="3"/>
  <c r="V48" i="3"/>
  <c r="R45" i="3"/>
  <c r="D15" i="3"/>
  <c r="AF22" i="3"/>
  <c r="AX35" i="3"/>
  <c r="AT35" i="3"/>
  <c r="AT27" i="3"/>
  <c r="R43" i="3"/>
  <c r="R44" i="3"/>
  <c r="V44" i="3"/>
  <c r="R42" i="3"/>
  <c r="AQ42" i="3"/>
  <c r="AP42" i="3"/>
  <c r="Y43" i="3"/>
  <c r="V47" i="3"/>
  <c r="R46" i="3"/>
  <c r="AX43" i="3"/>
  <c r="AW43" i="3"/>
  <c r="Y46" i="3"/>
  <c r="AX46" i="3"/>
  <c r="AW46" i="3"/>
  <c r="K44" i="3"/>
  <c r="AT49" i="3"/>
  <c r="BE49" i="3"/>
  <c r="D43" i="3"/>
  <c r="K42" i="3"/>
  <c r="BI42" i="3"/>
  <c r="BJ44" i="3" s="1"/>
  <c r="AT44" i="3"/>
  <c r="D47" i="3"/>
  <c r="K43" i="3"/>
  <c r="U42" i="3"/>
  <c r="BA42" i="3"/>
  <c r="AB43" i="3"/>
  <c r="U45" i="3"/>
  <c r="BA45" i="3"/>
  <c r="AB46" i="3"/>
  <c r="AX49" i="3"/>
  <c r="BA50" i="3"/>
  <c r="N42" i="3"/>
  <c r="V42" i="3"/>
  <c r="AT42" i="3"/>
  <c r="U43" i="3"/>
  <c r="BA43" i="3"/>
  <c r="AM44" i="3"/>
  <c r="AX44" i="3"/>
  <c r="V45" i="3"/>
  <c r="AT45" i="3"/>
  <c r="U46" i="3"/>
  <c r="BA46" i="3"/>
  <c r="AB47" i="3"/>
  <c r="O42" i="3"/>
  <c r="AM42" i="3"/>
  <c r="N43" i="3"/>
  <c r="V43" i="3"/>
  <c r="AT43" i="3"/>
  <c r="AM45" i="3"/>
  <c r="V46" i="3"/>
  <c r="AT46" i="3"/>
  <c r="U47" i="3"/>
  <c r="AM48" i="3"/>
  <c r="BA49" i="3"/>
  <c r="BA36" i="3" l="1"/>
  <c r="CL101" i="1"/>
  <c r="CL76" i="1"/>
  <c r="CL15" i="1"/>
  <c r="CL22" i="1"/>
  <c r="CL12" i="1"/>
  <c r="CL35" i="1"/>
  <c r="CL38" i="1"/>
  <c r="CL54" i="1"/>
  <c r="CL88" i="1"/>
  <c r="CL112" i="1"/>
  <c r="CL8" i="1"/>
  <c r="CL71" i="1"/>
  <c r="CL72" i="1"/>
  <c r="CL6" i="1"/>
  <c r="CL62" i="1"/>
  <c r="CL113" i="1"/>
  <c r="BJ8" i="3"/>
  <c r="BN11" i="3"/>
  <c r="BJ11" i="3"/>
  <c r="CI114" i="1"/>
  <c r="CM107" i="1"/>
  <c r="CI107" i="1"/>
  <c r="CM108" i="1"/>
  <c r="CI108" i="1"/>
  <c r="CM59" i="1"/>
  <c r="CI59" i="1"/>
  <c r="CK115" i="1"/>
  <c r="CG115" i="1"/>
  <c r="CF115" i="1"/>
  <c r="BJ10" i="3"/>
  <c r="BN9" i="3"/>
  <c r="BA38" i="3"/>
  <c r="AZ51" i="3"/>
  <c r="K48" i="3"/>
  <c r="O47" i="3"/>
  <c r="K46" i="3"/>
  <c r="K45" i="3"/>
  <c r="K47" i="3"/>
  <c r="O48" i="3"/>
  <c r="N45" i="3"/>
  <c r="AF29" i="3"/>
  <c r="AF27" i="3"/>
  <c r="AF35" i="3"/>
  <c r="O45" i="3"/>
  <c r="BI46" i="3"/>
  <c r="AF28" i="3"/>
  <c r="AC8" i="3"/>
  <c r="BJ35" i="3"/>
  <c r="BJ45" i="3"/>
  <c r="BJ49" i="3"/>
  <c r="BJ50" i="3"/>
  <c r="K27" i="3"/>
  <c r="BA32" i="3"/>
  <c r="BE32" i="3"/>
  <c r="BA27" i="3"/>
  <c r="BE31" i="3"/>
  <c r="BA31" i="3"/>
  <c r="BJ9" i="3"/>
  <c r="Y35" i="3"/>
  <c r="Y34" i="3"/>
  <c r="Y28" i="3"/>
  <c r="AC35" i="3"/>
  <c r="Y29" i="3"/>
  <c r="Y27" i="3"/>
  <c r="N46" i="3"/>
  <c r="AC46" i="3"/>
  <c r="AC47" i="3"/>
  <c r="D46" i="3"/>
  <c r="Y47" i="3"/>
  <c r="K28" i="3"/>
  <c r="O46" i="3"/>
  <c r="AC10" i="3"/>
  <c r="G13" i="3"/>
  <c r="AB8" i="3"/>
  <c r="BJ13" i="3"/>
  <c r="BJ22" i="3"/>
  <c r="BJ14" i="3"/>
  <c r="BM8" i="3"/>
  <c r="BN8" i="3"/>
  <c r="BJ23" i="3"/>
  <c r="CH21" i="1"/>
  <c r="CI113" i="1"/>
  <c r="CM114" i="1"/>
  <c r="CM113" i="1"/>
  <c r="CI112" i="1"/>
  <c r="CM112" i="1"/>
  <c r="CI83" i="1"/>
  <c r="CI105" i="1"/>
  <c r="CI104" i="1"/>
  <c r="CM86" i="1"/>
  <c r="CH34" i="1"/>
  <c r="CM15" i="1"/>
  <c r="CI14" i="1"/>
  <c r="CL83" i="1"/>
  <c r="CH75" i="1"/>
  <c r="CI17" i="1"/>
  <c r="CI100" i="1"/>
  <c r="CM101" i="1"/>
  <c r="CH61" i="1"/>
  <c r="CM85" i="1"/>
  <c r="CL78" i="1"/>
  <c r="CI56" i="1"/>
  <c r="CM57" i="1"/>
  <c r="CM17" i="1"/>
  <c r="CM82" i="1"/>
  <c r="CH87" i="1"/>
  <c r="CL82" i="1"/>
  <c r="CL67" i="1"/>
  <c r="CM83" i="1"/>
  <c r="CI82" i="1"/>
  <c r="CI85" i="1"/>
  <c r="CI86" i="1"/>
  <c r="CL45" i="1"/>
  <c r="CL97" i="1"/>
  <c r="CM100" i="1"/>
  <c r="CL100" i="1"/>
  <c r="CM56" i="1"/>
  <c r="CL56" i="1"/>
  <c r="CI15" i="1"/>
  <c r="CM72" i="1"/>
  <c r="CH5" i="1"/>
  <c r="CM14" i="1"/>
  <c r="CL14" i="1"/>
  <c r="CI101" i="1"/>
  <c r="CL57" i="1"/>
  <c r="CI57" i="1"/>
  <c r="CM71" i="1"/>
  <c r="CM73" i="1"/>
  <c r="CI74" i="1"/>
  <c r="CI71" i="1"/>
  <c r="CM74" i="1"/>
  <c r="CI73" i="1"/>
  <c r="CI72" i="1"/>
  <c r="R27" i="3"/>
  <c r="AX45" i="3"/>
  <c r="AW45" i="3"/>
  <c r="R28" i="3"/>
  <c r="AQ28" i="3"/>
  <c r="AF8" i="3"/>
  <c r="AF10" i="3"/>
  <c r="AF9" i="3"/>
  <c r="AF7" i="3"/>
  <c r="AF5" i="3"/>
  <c r="AC42" i="3"/>
  <c r="AB42" i="3"/>
  <c r="Z45" i="3"/>
  <c r="AT8" i="3"/>
  <c r="AT10" i="3"/>
  <c r="AC44" i="3"/>
  <c r="Y44" i="3"/>
  <c r="Y42" i="3"/>
  <c r="AQ29" i="3"/>
  <c r="AM29" i="3"/>
  <c r="AM28" i="3"/>
  <c r="Y15" i="3"/>
  <c r="Y19" i="3"/>
  <c r="AC15" i="3"/>
  <c r="AC13" i="3"/>
  <c r="AC14" i="3"/>
  <c r="Y13" i="3"/>
  <c r="BJ42" i="3"/>
  <c r="D44" i="3"/>
  <c r="D42" i="3"/>
  <c r="Y48" i="3"/>
  <c r="AC45" i="3"/>
  <c r="AB45" i="3"/>
  <c r="Y45" i="3"/>
  <c r="AQ27" i="3"/>
  <c r="AP27" i="3"/>
  <c r="BJ34" i="3"/>
  <c r="O8" i="3"/>
  <c r="N8" i="3"/>
  <c r="Y14" i="3"/>
  <c r="D48" i="3"/>
  <c r="D45" i="3"/>
  <c r="AX42" i="3"/>
  <c r="AW42" i="3"/>
  <c r="BJ43" i="3"/>
  <c r="BE46" i="3"/>
  <c r="BD46" i="3"/>
  <c r="BJ28" i="3"/>
  <c r="AC27" i="3"/>
  <c r="AB27" i="3"/>
  <c r="BJ27" i="3"/>
  <c r="BE27" i="3"/>
  <c r="BD27" i="3"/>
  <c r="BI51" i="3"/>
  <c r="BK44" i="3" s="1"/>
  <c r="AC43" i="3"/>
  <c r="BJ33" i="3"/>
  <c r="S29" i="3"/>
  <c r="CI95" i="1" l="1"/>
  <c r="CM95" i="1"/>
  <c r="CL75" i="1"/>
  <c r="CM26" i="1"/>
  <c r="BO11" i="3"/>
  <c r="BK11" i="3"/>
  <c r="CI91" i="1"/>
  <c r="CM98" i="1"/>
  <c r="CI98" i="1"/>
  <c r="CI61" i="1"/>
  <c r="CI45" i="1"/>
  <c r="CM50" i="1"/>
  <c r="CM51" i="1"/>
  <c r="CI51" i="1"/>
  <c r="CI50" i="1"/>
  <c r="CM10" i="1"/>
  <c r="CI10" i="1"/>
  <c r="AF46" i="3"/>
  <c r="BJ46" i="3"/>
  <c r="BK30" i="3"/>
  <c r="AU31" i="3"/>
  <c r="AY27" i="3"/>
  <c r="AU30" i="3"/>
  <c r="AU34" i="3"/>
  <c r="AY30" i="3"/>
  <c r="BF30" i="3"/>
  <c r="BB30" i="3"/>
  <c r="AN5" i="3"/>
  <c r="AN45" i="3"/>
  <c r="AN27" i="3"/>
  <c r="AR42" i="3"/>
  <c r="AN7" i="3"/>
  <c r="AR27" i="3"/>
  <c r="P45" i="3"/>
  <c r="L29" i="3"/>
  <c r="BF32" i="3"/>
  <c r="BB32" i="3"/>
  <c r="P8" i="3"/>
  <c r="K51" i="3"/>
  <c r="AN28" i="3"/>
  <c r="AR28" i="3"/>
  <c r="AR44" i="3"/>
  <c r="AN44" i="3"/>
  <c r="AN9" i="3"/>
  <c r="AR9" i="3"/>
  <c r="AN47" i="3"/>
  <c r="AN29" i="3"/>
  <c r="AN8" i="3"/>
  <c r="AR29" i="3"/>
  <c r="AN43" i="3"/>
  <c r="AM51" i="3"/>
  <c r="AR43" i="3"/>
  <c r="AR8" i="3"/>
  <c r="AR10" i="3"/>
  <c r="AN51" i="3"/>
  <c r="AQ51" i="3"/>
  <c r="AN42" i="3"/>
  <c r="AN46" i="3"/>
  <c r="AN48" i="3"/>
  <c r="AN6" i="3"/>
  <c r="AN10" i="3"/>
  <c r="AD27" i="3"/>
  <c r="L14" i="3"/>
  <c r="L42" i="3"/>
  <c r="P43" i="3"/>
  <c r="L5" i="3"/>
  <c r="L19" i="3"/>
  <c r="L45" i="3"/>
  <c r="L6" i="3"/>
  <c r="P9" i="3"/>
  <c r="L46" i="3"/>
  <c r="L20" i="3"/>
  <c r="L8" i="3"/>
  <c r="L28" i="3"/>
  <c r="P10" i="3"/>
  <c r="L51" i="3"/>
  <c r="E45" i="3"/>
  <c r="E48" i="3"/>
  <c r="P44" i="3"/>
  <c r="L43" i="3"/>
  <c r="E10" i="3"/>
  <c r="Z13" i="3"/>
  <c r="Z42" i="3"/>
  <c r="L7" i="3"/>
  <c r="L47" i="3"/>
  <c r="L9" i="3"/>
  <c r="P46" i="3"/>
  <c r="P14" i="3"/>
  <c r="P13" i="3"/>
  <c r="L48" i="3"/>
  <c r="L10" i="3"/>
  <c r="P42" i="3"/>
  <c r="L27" i="3"/>
  <c r="P15" i="3"/>
  <c r="L44" i="3"/>
  <c r="L15" i="3"/>
  <c r="P48" i="3"/>
  <c r="P47" i="3"/>
  <c r="P20" i="3"/>
  <c r="L13" i="3"/>
  <c r="L18" i="3"/>
  <c r="E47" i="3"/>
  <c r="E18" i="3"/>
  <c r="I13" i="3"/>
  <c r="AD42" i="3"/>
  <c r="E8" i="3"/>
  <c r="E20" i="3"/>
  <c r="G51" i="3"/>
  <c r="E15" i="3"/>
  <c r="I22" i="3"/>
  <c r="H51" i="3"/>
  <c r="E6" i="3"/>
  <c r="E42" i="3"/>
  <c r="E14" i="3"/>
  <c r="AC51" i="3"/>
  <c r="I51" i="3"/>
  <c r="E46" i="3"/>
  <c r="I14" i="3"/>
  <c r="E51" i="3"/>
  <c r="E9" i="3"/>
  <c r="E22" i="3"/>
  <c r="D51" i="3"/>
  <c r="AR51" i="3"/>
  <c r="E43" i="3"/>
  <c r="E7" i="3"/>
  <c r="E17" i="3"/>
  <c r="I18" i="3"/>
  <c r="AP51" i="3"/>
  <c r="I9" i="3"/>
  <c r="I10" i="3"/>
  <c r="I15" i="3"/>
  <c r="E44" i="3"/>
  <c r="AB51" i="3"/>
  <c r="I8" i="3"/>
  <c r="E5" i="3"/>
  <c r="E13" i="3"/>
  <c r="AU8" i="3"/>
  <c r="AY42" i="3"/>
  <c r="AY45" i="3"/>
  <c r="BN51" i="3"/>
  <c r="BM51" i="3"/>
  <c r="BO51" i="3"/>
  <c r="BK27" i="3"/>
  <c r="BK42" i="3"/>
  <c r="CM43" i="1"/>
  <c r="CM54" i="1"/>
  <c r="CH115" i="1"/>
  <c r="CM25" i="1"/>
  <c r="CI25" i="1"/>
  <c r="CM21" i="1"/>
  <c r="CI23" i="1"/>
  <c r="CL21" i="1"/>
  <c r="CM24" i="1"/>
  <c r="CM23" i="1"/>
  <c r="CI26" i="1"/>
  <c r="CI22" i="1"/>
  <c r="CI21" i="1"/>
  <c r="CM22" i="1"/>
  <c r="CI24" i="1"/>
  <c r="CI35" i="1"/>
  <c r="CI12" i="1"/>
  <c r="CI76" i="1"/>
  <c r="CI78" i="1"/>
  <c r="CM75" i="1"/>
  <c r="CM81" i="1"/>
  <c r="CI81" i="1"/>
  <c r="CM78" i="1"/>
  <c r="CM76" i="1"/>
  <c r="CI77" i="1"/>
  <c r="CM77" i="1"/>
  <c r="CI75" i="1"/>
  <c r="CI37" i="1"/>
  <c r="CM45" i="1"/>
  <c r="CM40" i="1"/>
  <c r="CI34" i="1"/>
  <c r="CI41" i="1"/>
  <c r="CM38" i="1"/>
  <c r="CI54" i="1"/>
  <c r="CI55" i="1"/>
  <c r="CI43" i="1"/>
  <c r="CM42" i="1"/>
  <c r="CM37" i="1"/>
  <c r="CM41" i="1"/>
  <c r="CM55" i="1"/>
  <c r="CL34" i="1"/>
  <c r="CI42" i="1"/>
  <c r="CM34" i="1"/>
  <c r="CI40" i="1"/>
  <c r="CM35" i="1"/>
  <c r="CI38" i="1"/>
  <c r="CI67" i="1"/>
  <c r="CI62" i="1"/>
  <c r="CL61" i="1"/>
  <c r="CI68" i="1"/>
  <c r="CM61" i="1"/>
  <c r="CM62" i="1"/>
  <c r="CI66" i="1"/>
  <c r="CM68" i="1"/>
  <c r="CM67" i="1"/>
  <c r="CM64" i="1"/>
  <c r="CI65" i="1"/>
  <c r="CI64" i="1"/>
  <c r="CM91" i="1"/>
  <c r="CI92" i="1"/>
  <c r="CI88" i="1"/>
  <c r="CI97" i="1"/>
  <c r="CL87" i="1"/>
  <c r="CM94" i="1"/>
  <c r="CI93" i="1"/>
  <c r="CM97" i="1"/>
  <c r="CI87" i="1"/>
  <c r="CI94" i="1"/>
  <c r="CM87" i="1"/>
  <c r="CM93" i="1"/>
  <c r="CM88" i="1"/>
  <c r="CM92" i="1"/>
  <c r="CI5" i="1"/>
  <c r="CM13" i="1"/>
  <c r="CI9" i="1"/>
  <c r="CM9" i="1"/>
  <c r="CM7" i="1"/>
  <c r="CM8" i="1"/>
  <c r="CL5" i="1"/>
  <c r="CI13" i="1"/>
  <c r="CM6" i="1"/>
  <c r="CM12" i="1"/>
  <c r="CI7" i="1"/>
  <c r="CI6" i="1"/>
  <c r="CM5" i="1"/>
  <c r="CI8" i="1"/>
  <c r="AG51" i="3"/>
  <c r="AF51" i="3"/>
  <c r="AG48" i="3"/>
  <c r="AG44" i="3"/>
  <c r="AG43" i="3"/>
  <c r="AG35" i="3"/>
  <c r="AG19" i="3"/>
  <c r="AG42" i="3"/>
  <c r="AG10" i="3"/>
  <c r="AG29" i="3"/>
  <c r="AG14" i="3"/>
  <c r="AG21" i="3"/>
  <c r="AG13" i="3"/>
  <c r="AG6" i="3"/>
  <c r="AG22" i="3"/>
  <c r="AG9" i="3"/>
  <c r="AG7" i="3"/>
  <c r="AJ51" i="3"/>
  <c r="AG27" i="3"/>
  <c r="AG28" i="3"/>
  <c r="AG34" i="3"/>
  <c r="AK51" i="3"/>
  <c r="AG47" i="3"/>
  <c r="AI51" i="3"/>
  <c r="AG5" i="3"/>
  <c r="AG46" i="3"/>
  <c r="AG8" i="3"/>
  <c r="BF27" i="3"/>
  <c r="S51" i="3"/>
  <c r="S44" i="3"/>
  <c r="R51" i="3"/>
  <c r="S47" i="3"/>
  <c r="W48" i="3"/>
  <c r="S46" i="3"/>
  <c r="S43" i="3"/>
  <c r="W44" i="3"/>
  <c r="W47" i="3"/>
  <c r="S48" i="3"/>
  <c r="W17" i="3"/>
  <c r="S22" i="3"/>
  <c r="S17" i="3"/>
  <c r="S15" i="3"/>
  <c r="W9" i="3"/>
  <c r="S7" i="3"/>
  <c r="W10" i="3"/>
  <c r="S10" i="3"/>
  <c r="S14" i="3"/>
  <c r="W45" i="3"/>
  <c r="W43" i="3"/>
  <c r="W42" i="3"/>
  <c r="W14" i="3"/>
  <c r="S28" i="3"/>
  <c r="W8" i="3"/>
  <c r="S6" i="3"/>
  <c r="S8" i="3"/>
  <c r="S9" i="3"/>
  <c r="S45" i="3"/>
  <c r="S5" i="3"/>
  <c r="S13" i="3"/>
  <c r="W13" i="3"/>
  <c r="S42" i="3"/>
  <c r="W46" i="3"/>
  <c r="BK51" i="3"/>
  <c r="BJ51" i="3"/>
  <c r="BK33" i="3"/>
  <c r="BK29" i="3"/>
  <c r="BK10" i="3"/>
  <c r="BO9" i="3"/>
  <c r="BK14" i="3"/>
  <c r="BK46" i="3"/>
  <c r="BK49" i="3"/>
  <c r="BO8" i="3"/>
  <c r="BK8" i="3"/>
  <c r="BK43" i="3"/>
  <c r="BK45" i="3"/>
  <c r="BK34" i="3"/>
  <c r="BK35" i="3"/>
  <c r="BK9" i="3"/>
  <c r="BK13" i="3"/>
  <c r="BK23" i="3"/>
  <c r="BK22" i="3"/>
  <c r="BK50" i="3"/>
  <c r="AD44" i="3"/>
  <c r="AD35" i="3"/>
  <c r="Z51" i="3"/>
  <c r="Y51" i="3"/>
  <c r="Z48" i="3"/>
  <c r="AD45" i="3"/>
  <c r="Z44" i="3"/>
  <c r="Z35" i="3"/>
  <c r="Z19" i="3"/>
  <c r="AD34" i="3"/>
  <c r="Z29" i="3"/>
  <c r="Z15" i="3"/>
  <c r="AD15" i="3"/>
  <c r="AD14" i="3"/>
  <c r="Z10" i="3"/>
  <c r="AD7" i="3"/>
  <c r="AD13" i="3"/>
  <c r="AD8" i="3"/>
  <c r="AD5" i="3"/>
  <c r="Z5" i="3"/>
  <c r="Z7" i="3"/>
  <c r="Z8" i="3"/>
  <c r="AD10" i="3"/>
  <c r="Z9" i="3"/>
  <c r="Z6" i="3"/>
  <c r="Z47" i="3"/>
  <c r="AD46" i="3"/>
  <c r="AD6" i="3"/>
  <c r="Z14" i="3"/>
  <c r="Z34" i="3"/>
  <c r="AD43" i="3"/>
  <c r="AD47" i="3"/>
  <c r="Z27" i="3"/>
  <c r="Z46" i="3"/>
  <c r="Z28" i="3"/>
  <c r="Z43" i="3"/>
  <c r="AD9" i="3"/>
  <c r="AD51" i="3"/>
  <c r="BB49" i="3"/>
  <c r="BB50" i="3"/>
  <c r="BB51" i="3"/>
  <c r="BF49" i="3"/>
  <c r="BA51" i="3"/>
  <c r="BB31" i="3"/>
  <c r="BF50" i="3"/>
  <c r="BB38" i="3"/>
  <c r="BF31" i="3"/>
  <c r="BB22" i="3"/>
  <c r="BB10" i="3"/>
  <c r="BF13" i="3"/>
  <c r="BF22" i="3"/>
  <c r="BB8" i="3"/>
  <c r="BB44" i="3"/>
  <c r="BB45" i="3"/>
  <c r="BF14" i="3"/>
  <c r="BB36" i="3"/>
  <c r="BB9" i="3"/>
  <c r="BB37" i="3"/>
  <c r="BB14" i="3"/>
  <c r="BB13" i="3"/>
  <c r="BB43" i="3"/>
  <c r="BB27" i="3"/>
  <c r="BB42" i="3"/>
  <c r="BB46" i="3"/>
  <c r="AY44" i="3"/>
  <c r="AY35" i="3"/>
  <c r="AY49" i="3"/>
  <c r="AU51" i="3"/>
  <c r="AU44" i="3"/>
  <c r="AT51" i="3"/>
  <c r="AU49" i="3"/>
  <c r="AY31" i="3"/>
  <c r="AU33" i="3"/>
  <c r="AU35" i="3"/>
  <c r="AU27" i="3"/>
  <c r="AU10" i="3"/>
  <c r="AU9" i="3"/>
  <c r="AY34" i="3"/>
  <c r="AU42" i="3"/>
  <c r="AY43" i="3"/>
  <c r="AU45" i="3"/>
  <c r="AU43" i="3"/>
  <c r="AY46" i="3"/>
  <c r="AU46" i="3"/>
  <c r="BF51" i="3"/>
  <c r="BE51" i="3"/>
  <c r="BD51" i="3"/>
  <c r="AY51" i="3"/>
  <c r="AX51" i="3"/>
  <c r="AW51" i="3"/>
  <c r="BF46" i="3"/>
  <c r="W51" i="3"/>
  <c r="V51" i="3"/>
  <c r="U51" i="3"/>
  <c r="S27" i="3"/>
  <c r="P51" i="3"/>
  <c r="O51" i="3"/>
  <c r="N51" i="3"/>
  <c r="AF45" i="3"/>
  <c r="AF48" i="3"/>
  <c r="AG45" i="3"/>
  <c r="AF47" i="3"/>
  <c r="BK28" i="3"/>
  <c r="BD45" i="3"/>
  <c r="BF45" i="3"/>
  <c r="BE45" i="3"/>
  <c r="CJ95" i="1" l="1"/>
  <c r="CN95" i="1"/>
  <c r="CJ21" i="1"/>
  <c r="CN5" i="1"/>
  <c r="CJ34" i="1"/>
  <c r="CJ61" i="1"/>
  <c r="CJ87" i="1"/>
  <c r="CJ115" i="1"/>
  <c r="CJ98" i="1"/>
  <c r="CJ108" i="1"/>
  <c r="CJ10" i="1"/>
  <c r="CJ107" i="1"/>
  <c r="CJ59" i="1"/>
  <c r="CJ50" i="1"/>
  <c r="CJ51" i="1"/>
  <c r="CJ66" i="1"/>
  <c r="CJ93" i="1"/>
  <c r="CJ42" i="1"/>
  <c r="CJ37" i="1"/>
  <c r="CJ81" i="1"/>
  <c r="CJ86" i="1"/>
  <c r="CJ74" i="1"/>
  <c r="CJ23" i="1"/>
  <c r="CJ55" i="1"/>
  <c r="CJ68" i="1"/>
  <c r="CJ64" i="1"/>
  <c r="CJ7" i="1"/>
  <c r="CJ73" i="1"/>
  <c r="CJ85" i="1"/>
  <c r="CJ17" i="1"/>
  <c r="CJ105" i="1"/>
  <c r="CJ104" i="1"/>
  <c r="CJ26" i="1"/>
  <c r="CJ92" i="1"/>
  <c r="CJ43" i="1"/>
  <c r="CJ114" i="1"/>
  <c r="CJ40" i="1"/>
  <c r="CJ91" i="1"/>
  <c r="CJ94" i="1"/>
  <c r="CJ41" i="1"/>
  <c r="CJ13" i="1"/>
  <c r="CJ25" i="1"/>
  <c r="CJ77" i="1"/>
  <c r="CJ9" i="1"/>
  <c r="CJ24" i="1"/>
  <c r="CJ12" i="1"/>
  <c r="CJ56" i="1"/>
  <c r="CJ65" i="1"/>
  <c r="CJ83" i="1"/>
  <c r="CJ101" i="1"/>
  <c r="CJ15" i="1"/>
  <c r="CJ88" i="1"/>
  <c r="CJ97" i="1"/>
  <c r="CJ14" i="1"/>
  <c r="CJ35" i="1"/>
  <c r="CJ72" i="1"/>
  <c r="CJ113" i="1"/>
  <c r="CJ57" i="1"/>
  <c r="CJ67" i="1"/>
  <c r="CJ112" i="1"/>
  <c r="CJ78" i="1"/>
  <c r="CJ54" i="1"/>
  <c r="CJ45" i="1"/>
  <c r="CJ82" i="1"/>
  <c r="CJ38" i="1"/>
  <c r="CJ100" i="1"/>
  <c r="CJ62" i="1"/>
  <c r="CJ22" i="1"/>
  <c r="CJ8" i="1"/>
  <c r="CJ6" i="1"/>
  <c r="CJ76" i="1"/>
  <c r="CJ71" i="1"/>
  <c r="CJ75" i="1"/>
  <c r="CJ5" i="1"/>
  <c r="CN107" i="1"/>
  <c r="CN108" i="1"/>
  <c r="CN98" i="1"/>
  <c r="CN59" i="1"/>
  <c r="CN50" i="1"/>
  <c r="CN51" i="1"/>
  <c r="CN10" i="1"/>
  <c r="CN82" i="1"/>
  <c r="CN93" i="1"/>
  <c r="CI115" i="1"/>
  <c r="CN6" i="1"/>
  <c r="CN97" i="1"/>
  <c r="CN22" i="1"/>
  <c r="CN23" i="1"/>
  <c r="CN88" i="1"/>
  <c r="CN54" i="1"/>
  <c r="CN68" i="1"/>
  <c r="CN14" i="1"/>
  <c r="CN76" i="1"/>
  <c r="CN26" i="1"/>
  <c r="CN112" i="1"/>
  <c r="CN17" i="1"/>
  <c r="CN13" i="1"/>
  <c r="CN45" i="1"/>
  <c r="CN86" i="1"/>
  <c r="CN115" i="1"/>
  <c r="CN83" i="1"/>
  <c r="CN12" i="1"/>
  <c r="CN55" i="1"/>
  <c r="CN24" i="1"/>
  <c r="CN25" i="1"/>
  <c r="CN42" i="1"/>
  <c r="CN7" i="1"/>
  <c r="CN77" i="1"/>
  <c r="CN114" i="1"/>
  <c r="CN21" i="1"/>
  <c r="CN101" i="1"/>
  <c r="CN62" i="1"/>
  <c r="CN64" i="1"/>
  <c r="CN40" i="1"/>
  <c r="CN41" i="1"/>
  <c r="CN85" i="1"/>
  <c r="CN34" i="1"/>
  <c r="CN94" i="1"/>
  <c r="CN87" i="1"/>
  <c r="CN75" i="1"/>
  <c r="CN67" i="1"/>
  <c r="CN73" i="1"/>
  <c r="CN92" i="1"/>
  <c r="CN9" i="1"/>
  <c r="CN72" i="1"/>
  <c r="CN8" i="1"/>
  <c r="CN81" i="1"/>
  <c r="CN74" i="1"/>
  <c r="CN35" i="1"/>
  <c r="CN71" i="1"/>
  <c r="CN37" i="1"/>
  <c r="CN56" i="1"/>
  <c r="CN61" i="1"/>
  <c r="CN38" i="1"/>
  <c r="CN100" i="1"/>
  <c r="CN15" i="1"/>
  <c r="CN57" i="1"/>
  <c r="CN91" i="1"/>
  <c r="CN43" i="1"/>
  <c r="CN113" i="1"/>
  <c r="CN78" i="1"/>
  <c r="CL115" i="1"/>
  <c r="CM115" i="1"/>
  <c r="BK123" i="2"/>
  <c r="BD123" i="2"/>
  <c r="AW123" i="2"/>
  <c r="AP123" i="2"/>
  <c r="AI123" i="2"/>
  <c r="AB123" i="2"/>
  <c r="U123" i="2"/>
  <c r="N123" i="2"/>
  <c r="G123" i="2"/>
  <c r="BK120" i="2"/>
  <c r="BD120" i="2"/>
  <c r="AW120" i="2"/>
  <c r="AP120" i="2"/>
  <c r="AI120" i="2"/>
  <c r="AB120" i="2"/>
  <c r="U120" i="2"/>
  <c r="N120" i="2"/>
  <c r="BJ119" i="2"/>
  <c r="BJ111" i="2" s="1"/>
  <c r="BG119" i="2"/>
  <c r="BG111" i="2" s="1"/>
  <c r="BC119" i="2"/>
  <c r="BC111" i="2" s="1"/>
  <c r="AZ119" i="2"/>
  <c r="AV119" i="2"/>
  <c r="AS119" i="2"/>
  <c r="AS111" i="2" s="1"/>
  <c r="AO119" i="2"/>
  <c r="AO111" i="2" s="1"/>
  <c r="AL119" i="2"/>
  <c r="AH119" i="2"/>
  <c r="AE119" i="2"/>
  <c r="AA119" i="2"/>
  <c r="X119" i="2"/>
  <c r="T119" i="2"/>
  <c r="Q119" i="2"/>
  <c r="M119" i="2"/>
  <c r="J119" i="2"/>
  <c r="BK118" i="2"/>
  <c r="BD118" i="2"/>
  <c r="AW118" i="2"/>
  <c r="BK117" i="2"/>
  <c r="AW117" i="2"/>
  <c r="AI116" i="2"/>
  <c r="AB116" i="2"/>
  <c r="U116" i="2"/>
  <c r="N116" i="2"/>
  <c r="G116" i="2"/>
  <c r="AH115" i="2"/>
  <c r="AH112" i="2" s="1"/>
  <c r="AE115" i="2"/>
  <c r="AE112" i="2" s="1"/>
  <c r="AA115" i="2"/>
  <c r="AA112" i="2" s="1"/>
  <c r="X115" i="2"/>
  <c r="T115" i="2"/>
  <c r="Q115" i="2"/>
  <c r="M115" i="2"/>
  <c r="J115" i="2"/>
  <c r="F115" i="2"/>
  <c r="F112" i="2" s="1"/>
  <c r="F111" i="2" s="1"/>
  <c r="AP114" i="2"/>
  <c r="AI114" i="2"/>
  <c r="AB114" i="2"/>
  <c r="U114" i="2"/>
  <c r="N114" i="2"/>
  <c r="G114" i="2"/>
  <c r="C113" i="2"/>
  <c r="C112" i="2" s="1"/>
  <c r="C111" i="2" s="1"/>
  <c r="AW107" i="2"/>
  <c r="AP107" i="2"/>
  <c r="AB107" i="2"/>
  <c r="U107" i="2"/>
  <c r="N107" i="2"/>
  <c r="G107" i="2"/>
  <c r="BK105" i="2"/>
  <c r="AW105" i="2"/>
  <c r="AP105" i="2"/>
  <c r="AB105" i="2"/>
  <c r="U105" i="2"/>
  <c r="N105" i="2"/>
  <c r="G105" i="2"/>
  <c r="R103" i="2"/>
  <c r="BK102" i="2"/>
  <c r="BD102" i="2"/>
  <c r="AW102" i="2"/>
  <c r="AP101" i="2"/>
  <c r="AI101" i="2"/>
  <c r="AB101" i="2"/>
  <c r="BJ99" i="2"/>
  <c r="BJ96" i="2" s="1"/>
  <c r="AS99" i="2"/>
  <c r="AO100" i="2"/>
  <c r="AL100" i="2"/>
  <c r="AH100" i="2"/>
  <c r="AE100" i="2"/>
  <c r="AA100" i="2"/>
  <c r="X100" i="2"/>
  <c r="BC99" i="2"/>
  <c r="AZ99" i="2"/>
  <c r="AB98" i="2"/>
  <c r="U98" i="2"/>
  <c r="N98" i="2"/>
  <c r="G98" i="2"/>
  <c r="AA97" i="2"/>
  <c r="X97" i="2"/>
  <c r="T97" i="2"/>
  <c r="T96" i="2" s="1"/>
  <c r="Q97" i="2"/>
  <c r="M97" i="2"/>
  <c r="J97" i="2"/>
  <c r="F97" i="2"/>
  <c r="F96" i="2" s="1"/>
  <c r="C97" i="2"/>
  <c r="C96" i="2" s="1"/>
  <c r="BJ90" i="2"/>
  <c r="BG90" i="2"/>
  <c r="AZ90" i="2"/>
  <c r="AV90" i="2"/>
  <c r="AH90" i="2"/>
  <c r="T90" i="2"/>
  <c r="D91" i="2"/>
  <c r="BK89" i="2"/>
  <c r="BD89" i="2"/>
  <c r="AW89" i="2"/>
  <c r="AP88" i="2"/>
  <c r="AI88" i="2"/>
  <c r="AB88" i="2"/>
  <c r="BK87" i="2"/>
  <c r="BD87" i="2"/>
  <c r="AW87" i="2"/>
  <c r="AI86" i="2"/>
  <c r="AB86" i="2"/>
  <c r="U86" i="2"/>
  <c r="N86" i="2"/>
  <c r="G86" i="2"/>
  <c r="BJ85" i="2"/>
  <c r="BJ84" i="2" s="1"/>
  <c r="BG85" i="2"/>
  <c r="BG84" i="2" s="1"/>
  <c r="BC85" i="2"/>
  <c r="AZ85" i="2"/>
  <c r="AV85" i="2"/>
  <c r="AV84" i="2" s="1"/>
  <c r="AS85" i="2"/>
  <c r="AO85" i="2"/>
  <c r="AL85" i="2"/>
  <c r="AL84" i="2" s="1"/>
  <c r="AH85" i="2"/>
  <c r="AH84" i="2" s="1"/>
  <c r="AE85" i="2"/>
  <c r="AA85" i="2"/>
  <c r="X85" i="2"/>
  <c r="X84" i="2" s="1"/>
  <c r="T85" i="2"/>
  <c r="T84" i="2" s="1"/>
  <c r="M85" i="2"/>
  <c r="F85" i="2"/>
  <c r="F84" i="2" s="1"/>
  <c r="BK83" i="2"/>
  <c r="BD83" i="2"/>
  <c r="AW83" i="2"/>
  <c r="AP83" i="2"/>
  <c r="AI83" i="2"/>
  <c r="AB83" i="2"/>
  <c r="U83" i="2"/>
  <c r="N83" i="2"/>
  <c r="G83" i="2"/>
  <c r="BJ82" i="2"/>
  <c r="BJ73" i="2" s="1"/>
  <c r="BG82" i="2"/>
  <c r="BG73" i="2" s="1"/>
  <c r="BC82" i="2"/>
  <c r="AZ82" i="2"/>
  <c r="AV82" i="2"/>
  <c r="AS82" i="2"/>
  <c r="AO82" i="2"/>
  <c r="AL82" i="2"/>
  <c r="AL73" i="2" s="1"/>
  <c r="AH82" i="2"/>
  <c r="AE82" i="2"/>
  <c r="AA82" i="2"/>
  <c r="AA73" i="2" s="1"/>
  <c r="X82" i="2"/>
  <c r="T82" i="2"/>
  <c r="T73" i="2" s="1"/>
  <c r="Q82" i="2"/>
  <c r="Q73" i="2" s="1"/>
  <c r="M82" i="2"/>
  <c r="M73" i="2" s="1"/>
  <c r="J82" i="2"/>
  <c r="F82" i="2"/>
  <c r="F73" i="2" s="1"/>
  <c r="C82" i="2"/>
  <c r="C73" i="2" s="1"/>
  <c r="BK81" i="2"/>
  <c r="BD81" i="2"/>
  <c r="AW81" i="2"/>
  <c r="AP81" i="2"/>
  <c r="BK80" i="2"/>
  <c r="BD80" i="2"/>
  <c r="AW80" i="2"/>
  <c r="AP80" i="2"/>
  <c r="AI79" i="2"/>
  <c r="AB79" i="2"/>
  <c r="U79" i="2"/>
  <c r="N79" i="2"/>
  <c r="AI78" i="2"/>
  <c r="AB78" i="2"/>
  <c r="U78" i="2"/>
  <c r="N78" i="2"/>
  <c r="BK72" i="2"/>
  <c r="BK71" i="2"/>
  <c r="BK70" i="2"/>
  <c r="AW69" i="2"/>
  <c r="AI69" i="2"/>
  <c r="AB69" i="2"/>
  <c r="U69" i="2"/>
  <c r="N69" i="2"/>
  <c r="G69" i="2"/>
  <c r="AW68" i="2"/>
  <c r="AI68" i="2"/>
  <c r="AB68" i="2"/>
  <c r="U68" i="2"/>
  <c r="N68" i="2"/>
  <c r="G68" i="2"/>
  <c r="AW67" i="2"/>
  <c r="AI67" i="2"/>
  <c r="AB67" i="2"/>
  <c r="U67" i="2"/>
  <c r="N67" i="2"/>
  <c r="G67" i="2"/>
  <c r="BK56" i="2"/>
  <c r="BD56" i="2"/>
  <c r="AW56" i="2"/>
  <c r="BK55" i="2"/>
  <c r="BD55" i="2"/>
  <c r="AW55" i="2"/>
  <c r="BJ54" i="2"/>
  <c r="BJ48" i="2" s="1"/>
  <c r="BG48" i="2"/>
  <c r="BC54" i="2"/>
  <c r="BC48" i="2" s="1"/>
  <c r="AZ54" i="2"/>
  <c r="AV54" i="2"/>
  <c r="AB53" i="2"/>
  <c r="U53" i="2"/>
  <c r="N53" i="2"/>
  <c r="G53" i="2"/>
  <c r="BJ61" i="2"/>
  <c r="BG61" i="2"/>
  <c r="BC61" i="2"/>
  <c r="AZ61" i="2"/>
  <c r="AV61" i="2"/>
  <c r="X61" i="2"/>
  <c r="X47" i="2" s="1"/>
  <c r="T61" i="2"/>
  <c r="T47" i="2" s="1"/>
  <c r="F61" i="2"/>
  <c r="F47" i="2" s="1"/>
  <c r="C61" i="2"/>
  <c r="C47" i="2" s="1"/>
  <c r="BK52" i="2"/>
  <c r="BK51" i="2"/>
  <c r="BK50" i="2"/>
  <c r="AW49" i="2"/>
  <c r="AP49" i="2"/>
  <c r="AI49" i="2"/>
  <c r="AB49" i="2"/>
  <c r="U49" i="2"/>
  <c r="N49" i="2"/>
  <c r="G49" i="2"/>
  <c r="AB48" i="2"/>
  <c r="BD46" i="2"/>
  <c r="AP46" i="2"/>
  <c r="AI46" i="2"/>
  <c r="AB46" i="2"/>
  <c r="U46" i="2"/>
  <c r="G46" i="2"/>
  <c r="AP45" i="2"/>
  <c r="U45" i="2"/>
  <c r="N45" i="2"/>
  <c r="BD44" i="2"/>
  <c r="AP44" i="2"/>
  <c r="AI44" i="2"/>
  <c r="AB44" i="2"/>
  <c r="U44" i="2"/>
  <c r="N44" i="2"/>
  <c r="G44" i="2"/>
  <c r="BK43" i="2"/>
  <c r="BD43" i="2"/>
  <c r="AW43" i="2"/>
  <c r="AP43" i="2"/>
  <c r="AI43" i="2"/>
  <c r="AB43" i="2"/>
  <c r="U43" i="2"/>
  <c r="N43" i="2"/>
  <c r="G43" i="2"/>
  <c r="BK42" i="2"/>
  <c r="BD42" i="2"/>
  <c r="AW42" i="2"/>
  <c r="AP42" i="2"/>
  <c r="AI42" i="2"/>
  <c r="AB42" i="2"/>
  <c r="U42" i="2"/>
  <c r="N42" i="2"/>
  <c r="G42" i="2"/>
  <c r="BD41" i="2"/>
  <c r="AI41" i="2"/>
  <c r="AB41" i="2"/>
  <c r="U41" i="2"/>
  <c r="N41" i="2"/>
  <c r="G41" i="2"/>
  <c r="BK40" i="2"/>
  <c r="BK38" i="2"/>
  <c r="BD38" i="2"/>
  <c r="AW38" i="2"/>
  <c r="AP38" i="2"/>
  <c r="AB38" i="2"/>
  <c r="U38" i="2"/>
  <c r="N38" i="2"/>
  <c r="BK37" i="2"/>
  <c r="BD37" i="2"/>
  <c r="AP37" i="2"/>
  <c r="AI37" i="2"/>
  <c r="AB37" i="2"/>
  <c r="U37" i="2"/>
  <c r="AW36" i="2"/>
  <c r="AP36" i="2"/>
  <c r="AI36" i="2"/>
  <c r="AB36" i="2"/>
  <c r="N35" i="2"/>
  <c r="G35" i="2"/>
  <c r="AW34" i="2"/>
  <c r="AP34" i="2"/>
  <c r="AI34" i="2"/>
  <c r="AB34" i="2"/>
  <c r="U34" i="2"/>
  <c r="N34" i="2"/>
  <c r="G34" i="2"/>
  <c r="N33" i="2"/>
  <c r="G33" i="2"/>
  <c r="AW32" i="2"/>
  <c r="AP32" i="2"/>
  <c r="AI32" i="2"/>
  <c r="AB32" i="2"/>
  <c r="U32" i="2"/>
  <c r="N32" i="2"/>
  <c r="G32" i="2"/>
  <c r="AP31" i="2"/>
  <c r="AI31" i="2"/>
  <c r="AB31" i="2"/>
  <c r="U31" i="2"/>
  <c r="N31" i="2"/>
  <c r="G31" i="2"/>
  <c r="AW30" i="2"/>
  <c r="AP30" i="2"/>
  <c r="AI30" i="2"/>
  <c r="AB30" i="2"/>
  <c r="U30" i="2"/>
  <c r="N30" i="2"/>
  <c r="G30" i="2"/>
  <c r="BK28" i="2"/>
  <c r="BK27" i="2"/>
  <c r="BK26" i="2"/>
  <c r="BK25" i="2"/>
  <c r="BK24" i="2"/>
  <c r="BD18" i="2"/>
  <c r="AW18" i="2"/>
  <c r="AP18" i="2"/>
  <c r="AI18" i="2"/>
  <c r="AB18" i="2"/>
  <c r="U18" i="2"/>
  <c r="N18" i="2"/>
  <c r="G18" i="2"/>
  <c r="BK14" i="2"/>
  <c r="BD14" i="2"/>
  <c r="AW14" i="2"/>
  <c r="AP14" i="2"/>
  <c r="BK13" i="2"/>
  <c r="BD13" i="2"/>
  <c r="AW13" i="2"/>
  <c r="AP13" i="2"/>
  <c r="BK12" i="2"/>
  <c r="BD12" i="2"/>
  <c r="AW12" i="2"/>
  <c r="AP12" i="2"/>
  <c r="U11" i="2"/>
  <c r="AI10" i="2"/>
  <c r="AB10" i="2"/>
  <c r="U10" i="2"/>
  <c r="N10" i="2"/>
  <c r="G10" i="2"/>
  <c r="BK7" i="2"/>
  <c r="BD7" i="2"/>
  <c r="AW7" i="2"/>
  <c r="AP7" i="2"/>
  <c r="AI7" i="2"/>
  <c r="AB7" i="2"/>
  <c r="U7" i="2"/>
  <c r="N7" i="2"/>
  <c r="G7" i="2"/>
  <c r="BE93" i="2" l="1"/>
  <c r="BA92" i="2"/>
  <c r="BE92" i="2"/>
  <c r="BA93" i="2"/>
  <c r="BL92" i="2"/>
  <c r="BH93" i="2"/>
  <c r="BL93" i="2"/>
  <c r="BH92" i="2"/>
  <c r="Y63" i="2"/>
  <c r="AC63" i="2"/>
  <c r="H63" i="2"/>
  <c r="D63" i="2"/>
  <c r="F128" i="2"/>
  <c r="AH111" i="2"/>
  <c r="C128" i="2"/>
  <c r="M84" i="2"/>
  <c r="AO84" i="2"/>
  <c r="Q90" i="2"/>
  <c r="V91" i="2" s="1"/>
  <c r="AS90" i="2"/>
  <c r="AS84" i="2"/>
  <c r="AX87" i="2" s="1"/>
  <c r="X90" i="2"/>
  <c r="AZ84" i="2"/>
  <c r="BA85" i="2" s="1"/>
  <c r="AA90" i="2"/>
  <c r="BC90" i="2"/>
  <c r="BD90" i="2" s="1"/>
  <c r="AA84" i="2"/>
  <c r="BC84" i="2"/>
  <c r="AE90" i="2"/>
  <c r="AE84" i="2"/>
  <c r="AL90" i="2"/>
  <c r="AO90" i="2"/>
  <c r="AA111" i="2"/>
  <c r="BJ47" i="2"/>
  <c r="AZ111" i="2"/>
  <c r="BA111" i="2" s="1"/>
  <c r="AE111" i="2"/>
  <c r="M61" i="2"/>
  <c r="M47" i="2" s="1"/>
  <c r="AO61" i="2"/>
  <c r="AO47" i="2" s="1"/>
  <c r="AZ96" i="2"/>
  <c r="BE99" i="2" s="1"/>
  <c r="AS96" i="2"/>
  <c r="AT99" i="2" s="1"/>
  <c r="J112" i="2"/>
  <c r="J111" i="2" s="1"/>
  <c r="AL61" i="2"/>
  <c r="AL47" i="2" s="1"/>
  <c r="Q61" i="2"/>
  <c r="Q47" i="2" s="1"/>
  <c r="AS61" i="2"/>
  <c r="AS47" i="2" s="1"/>
  <c r="AV48" i="2"/>
  <c r="AW48" i="2" s="1"/>
  <c r="BC96" i="2"/>
  <c r="M112" i="2"/>
  <c r="M111" i="2" s="1"/>
  <c r="AL111" i="2"/>
  <c r="J61" i="2"/>
  <c r="J47" i="2" s="1"/>
  <c r="AZ48" i="2"/>
  <c r="J96" i="2"/>
  <c r="O97" i="2" s="1"/>
  <c r="Q112" i="2"/>
  <c r="Q111" i="2" s="1"/>
  <c r="M96" i="2"/>
  <c r="T112" i="2"/>
  <c r="T111" i="2" s="1"/>
  <c r="T128" i="2" s="1"/>
  <c r="BC47" i="2"/>
  <c r="AA61" i="2"/>
  <c r="AA47" i="2" s="1"/>
  <c r="BG47" i="2"/>
  <c r="Q96" i="2"/>
  <c r="V97" i="2" s="1"/>
  <c r="X112" i="2"/>
  <c r="X111" i="2" s="1"/>
  <c r="AV111" i="2"/>
  <c r="AW111" i="2" s="1"/>
  <c r="H75" i="2"/>
  <c r="H74" i="2"/>
  <c r="H76" i="2"/>
  <c r="X99" i="2"/>
  <c r="X96" i="2" s="1"/>
  <c r="N122" i="2"/>
  <c r="K122" i="2"/>
  <c r="O68" i="2"/>
  <c r="BK54" i="2"/>
  <c r="AM77" i="2"/>
  <c r="AQ77" i="2"/>
  <c r="AL99" i="2"/>
  <c r="AL96" i="2" s="1"/>
  <c r="AQ100" i="2" s="1"/>
  <c r="AO73" i="2"/>
  <c r="V77" i="2"/>
  <c r="R77" i="2"/>
  <c r="AS73" i="2"/>
  <c r="AX83" i="2" s="1"/>
  <c r="AV73" i="2"/>
  <c r="X73" i="2"/>
  <c r="AC83" i="2" s="1"/>
  <c r="AZ73" i="2"/>
  <c r="BE81" i="2" s="1"/>
  <c r="BC73" i="2"/>
  <c r="BL77" i="2"/>
  <c r="BH77" i="2"/>
  <c r="AE73" i="2"/>
  <c r="AH73" i="2"/>
  <c r="AH99" i="2"/>
  <c r="AH96" i="2" s="1"/>
  <c r="AE99" i="2"/>
  <c r="BD62" i="2"/>
  <c r="J73" i="2"/>
  <c r="AI100" i="2"/>
  <c r="AT122" i="2"/>
  <c r="G115" i="2"/>
  <c r="AB97" i="2"/>
  <c r="AW119" i="2"/>
  <c r="R122" i="2"/>
  <c r="U62" i="2"/>
  <c r="BL65" i="2"/>
  <c r="AB119" i="2"/>
  <c r="AI85" i="2"/>
  <c r="AV99" i="2"/>
  <c r="AI113" i="2"/>
  <c r="G66" i="2"/>
  <c r="H85" i="2"/>
  <c r="AB85" i="2"/>
  <c r="AQ14" i="2"/>
  <c r="AT103" i="2"/>
  <c r="BK104" i="2"/>
  <c r="G61" i="2"/>
  <c r="O66" i="2"/>
  <c r="U82" i="2"/>
  <c r="AW91" i="2"/>
  <c r="BD119" i="2"/>
  <c r="Y65" i="2"/>
  <c r="U66" i="2"/>
  <c r="N82" i="2"/>
  <c r="R78" i="2"/>
  <c r="BK66" i="2"/>
  <c r="AB66" i="2"/>
  <c r="AP48" i="2"/>
  <c r="N17" i="2"/>
  <c r="AW17" i="2"/>
  <c r="Y8" i="2"/>
  <c r="AI9" i="2"/>
  <c r="K9" i="2"/>
  <c r="H62" i="2"/>
  <c r="D49" i="2"/>
  <c r="G48" i="2"/>
  <c r="AP62" i="2"/>
  <c r="AW54" i="2"/>
  <c r="N85" i="2"/>
  <c r="BL103" i="2"/>
  <c r="V104" i="2"/>
  <c r="Y121" i="2"/>
  <c r="BA107" i="2"/>
  <c r="BD17" i="2"/>
  <c r="H65" i="2"/>
  <c r="AI82" i="2"/>
  <c r="R85" i="2"/>
  <c r="BD99" i="2"/>
  <c r="AI122" i="2"/>
  <c r="K8" i="2"/>
  <c r="D9" i="2"/>
  <c r="AP9" i="2"/>
  <c r="U17" i="2"/>
  <c r="BK48" i="2"/>
  <c r="BA66" i="2"/>
  <c r="BD82" i="2"/>
  <c r="AP91" i="2"/>
  <c r="AB104" i="2"/>
  <c r="R121" i="2"/>
  <c r="AC121" i="2"/>
  <c r="K65" i="2"/>
  <c r="AB82" i="2"/>
  <c r="AB91" i="2"/>
  <c r="BH104" i="2"/>
  <c r="AB115" i="2"/>
  <c r="BE121" i="2"/>
  <c r="AW9" i="2"/>
  <c r="AB17" i="2"/>
  <c r="BH65" i="2"/>
  <c r="N97" i="2"/>
  <c r="AT104" i="2"/>
  <c r="N119" i="2"/>
  <c r="AC122" i="2"/>
  <c r="H61" i="2"/>
  <c r="D61" i="2"/>
  <c r="H5" i="2"/>
  <c r="Y5" i="2"/>
  <c r="AP6" i="2"/>
  <c r="AC7" i="2"/>
  <c r="H7" i="2"/>
  <c r="AI6" i="2"/>
  <c r="D6" i="2"/>
  <c r="AB6" i="2"/>
  <c r="AC6" i="2"/>
  <c r="K5" i="2"/>
  <c r="U9" i="2"/>
  <c r="BE9" i="2"/>
  <c r="BK16" i="2"/>
  <c r="BK17" i="2"/>
  <c r="G5" i="2"/>
  <c r="K6" i="2"/>
  <c r="H9" i="2"/>
  <c r="BK9" i="2"/>
  <c r="AX6" i="2"/>
  <c r="AT7" i="2"/>
  <c r="AT5" i="2"/>
  <c r="O6" i="2"/>
  <c r="N6" i="2"/>
  <c r="D10" i="2"/>
  <c r="H10" i="2"/>
  <c r="D8" i="2"/>
  <c r="AB9" i="2"/>
  <c r="AW5" i="2"/>
  <c r="G17" i="2"/>
  <c r="AX5" i="2"/>
  <c r="AW6" i="2"/>
  <c r="AT6" i="2"/>
  <c r="O10" i="2"/>
  <c r="K10" i="2"/>
  <c r="BK8" i="2"/>
  <c r="D7" i="2"/>
  <c r="AP17" i="2"/>
  <c r="O7" i="2"/>
  <c r="K7" i="2"/>
  <c r="O5" i="2"/>
  <c r="AX7" i="2"/>
  <c r="N5" i="2"/>
  <c r="U6" i="2"/>
  <c r="G9" i="2"/>
  <c r="AW8" i="2"/>
  <c r="N9" i="2"/>
  <c r="AI16" i="2"/>
  <c r="BK6" i="2"/>
  <c r="O9" i="2"/>
  <c r="G6" i="2"/>
  <c r="H6" i="2"/>
  <c r="BD6" i="2"/>
  <c r="G8" i="2"/>
  <c r="AI8" i="2"/>
  <c r="BD9" i="2"/>
  <c r="AI17" i="2"/>
  <c r="H8" i="2"/>
  <c r="Y6" i="2"/>
  <c r="Y7" i="2"/>
  <c r="R9" i="2"/>
  <c r="AI48" i="2"/>
  <c r="AW62" i="2"/>
  <c r="V65" i="2"/>
  <c r="N48" i="2"/>
  <c r="AB62" i="2"/>
  <c r="BD54" i="2"/>
  <c r="R69" i="2"/>
  <c r="V68" i="2"/>
  <c r="R67" i="2"/>
  <c r="V69" i="2"/>
  <c r="R68" i="2"/>
  <c r="U65" i="2"/>
  <c r="V67" i="2"/>
  <c r="R65" i="2"/>
  <c r="H48" i="2"/>
  <c r="N62" i="2"/>
  <c r="G65" i="2"/>
  <c r="H66" i="2"/>
  <c r="V66" i="2"/>
  <c r="H69" i="2"/>
  <c r="BK82" i="2"/>
  <c r="U97" i="2"/>
  <c r="G62" i="2"/>
  <c r="BK62" i="2"/>
  <c r="D53" i="2"/>
  <c r="AC68" i="2"/>
  <c r="BL72" i="2"/>
  <c r="BH71" i="2"/>
  <c r="BL70" i="2"/>
  <c r="BH66" i="2"/>
  <c r="BH72" i="2"/>
  <c r="BL71" i="2"/>
  <c r="BH70" i="2"/>
  <c r="AW66" i="2"/>
  <c r="BL66" i="2"/>
  <c r="AW85" i="2"/>
  <c r="O69" i="2"/>
  <c r="K68" i="2"/>
  <c r="O67" i="2"/>
  <c r="K69" i="2"/>
  <c r="BK65" i="2"/>
  <c r="K66" i="2"/>
  <c r="D48" i="2"/>
  <c r="H53" i="2"/>
  <c r="D69" i="2"/>
  <c r="H68" i="2"/>
  <c r="D67" i="2"/>
  <c r="AI66" i="2"/>
  <c r="H67" i="2"/>
  <c r="D47" i="2"/>
  <c r="U48" i="2"/>
  <c r="H49" i="2"/>
  <c r="AH61" i="2"/>
  <c r="AH47" i="2" s="1"/>
  <c r="AI62" i="2"/>
  <c r="D65" i="2"/>
  <c r="N66" i="2"/>
  <c r="K67" i="2"/>
  <c r="D68" i="2"/>
  <c r="G82" i="2"/>
  <c r="D62" i="2"/>
  <c r="D66" i="2"/>
  <c r="R66" i="2"/>
  <c r="BK85" i="2"/>
  <c r="BL85" i="2"/>
  <c r="BG99" i="2"/>
  <c r="V78" i="2"/>
  <c r="AI91" i="2"/>
  <c r="D86" i="2"/>
  <c r="H86" i="2"/>
  <c r="BL87" i="2"/>
  <c r="BH89" i="2"/>
  <c r="BH87" i="2"/>
  <c r="BH84" i="2"/>
  <c r="AP85" i="2"/>
  <c r="AQ85" i="2"/>
  <c r="U91" i="2"/>
  <c r="BD91" i="2"/>
  <c r="AW82" i="2"/>
  <c r="R83" i="2"/>
  <c r="D84" i="2"/>
  <c r="N91" i="2"/>
  <c r="K91" i="2"/>
  <c r="AB100" i="2"/>
  <c r="AA99" i="2"/>
  <c r="AA96" i="2" s="1"/>
  <c r="AP119" i="2"/>
  <c r="AP82" i="2"/>
  <c r="BD85" i="2"/>
  <c r="AX104" i="2"/>
  <c r="AW104" i="2"/>
  <c r="BL89" i="2"/>
  <c r="BH90" i="2"/>
  <c r="D90" i="2"/>
  <c r="BH91" i="2"/>
  <c r="G85" i="2"/>
  <c r="U85" i="2"/>
  <c r="BH85" i="2"/>
  <c r="G97" i="2"/>
  <c r="G104" i="2"/>
  <c r="AP104" i="2"/>
  <c r="AO99" i="2"/>
  <c r="AO96" i="2" s="1"/>
  <c r="AP100" i="2"/>
  <c r="R107" i="2"/>
  <c r="V105" i="2"/>
  <c r="U104" i="2"/>
  <c r="V107" i="2"/>
  <c r="G113" i="2"/>
  <c r="BL105" i="2"/>
  <c r="BH105" i="2"/>
  <c r="BL104" i="2"/>
  <c r="AW121" i="2"/>
  <c r="N104" i="2"/>
  <c r="AB113" i="2"/>
  <c r="G91" i="2"/>
  <c r="BK91" i="2"/>
  <c r="AX107" i="2"/>
  <c r="AT105" i="2"/>
  <c r="AT107" i="2"/>
  <c r="AX105" i="2"/>
  <c r="R105" i="2"/>
  <c r="AI115" i="2"/>
  <c r="U119" i="2"/>
  <c r="AM122" i="2"/>
  <c r="H91" i="2"/>
  <c r="BL91" i="2"/>
  <c r="H122" i="2"/>
  <c r="G122" i="2"/>
  <c r="AP122" i="2"/>
  <c r="BL122" i="2"/>
  <c r="BK122" i="2"/>
  <c r="K85" i="2"/>
  <c r="R104" i="2"/>
  <c r="U115" i="2"/>
  <c r="BK119" i="2"/>
  <c r="K121" i="2"/>
  <c r="D122" i="2"/>
  <c r="AB122" i="2"/>
  <c r="BH122" i="2"/>
  <c r="AC123" i="2"/>
  <c r="AP113" i="2"/>
  <c r="N115" i="2"/>
  <c r="D121" i="2"/>
  <c r="BH121" i="2"/>
  <c r="U122" i="2"/>
  <c r="H123" i="2"/>
  <c r="BL123" i="2"/>
  <c r="U113" i="2"/>
  <c r="AI119" i="2"/>
  <c r="BD122" i="2"/>
  <c r="N113" i="2"/>
  <c r="Y122" i="2"/>
  <c r="AW122" i="2"/>
  <c r="Y123" i="2"/>
  <c r="AX122" i="2"/>
  <c r="D123" i="2"/>
  <c r="O123" i="2"/>
  <c r="BH123" i="2"/>
  <c r="BH51" i="2" l="1"/>
  <c r="BL57" i="2"/>
  <c r="BH57" i="2"/>
  <c r="AX57" i="2"/>
  <c r="AT57" i="2"/>
  <c r="I93" i="2"/>
  <c r="E92" i="2"/>
  <c r="E93" i="2"/>
  <c r="I92" i="2"/>
  <c r="AQ93" i="2"/>
  <c r="AM92" i="2"/>
  <c r="AM93" i="2"/>
  <c r="AQ92" i="2"/>
  <c r="AC92" i="2"/>
  <c r="Y92" i="2"/>
  <c r="AC93" i="2"/>
  <c r="Y93" i="2"/>
  <c r="AJ93" i="2"/>
  <c r="AF93" i="2"/>
  <c r="AJ92" i="2"/>
  <c r="AF92" i="2"/>
  <c r="AT93" i="2"/>
  <c r="AX93" i="2"/>
  <c r="AX92" i="2"/>
  <c r="AT92" i="2"/>
  <c r="V93" i="2"/>
  <c r="R92" i="2"/>
  <c r="V92" i="2"/>
  <c r="R93" i="2"/>
  <c r="BL63" i="2"/>
  <c r="BH63" i="2"/>
  <c r="K63" i="2"/>
  <c r="O63" i="2"/>
  <c r="AQ63" i="2"/>
  <c r="AM63" i="2"/>
  <c r="AT63" i="2"/>
  <c r="AX63" i="2"/>
  <c r="V63" i="2"/>
  <c r="R63" i="2"/>
  <c r="I63" i="2"/>
  <c r="E63" i="2"/>
  <c r="BL50" i="2"/>
  <c r="AH128" i="2"/>
  <c r="J128" i="2"/>
  <c r="BC128" i="2"/>
  <c r="AA128" i="2"/>
  <c r="AF73" i="2"/>
  <c r="Q128" i="2"/>
  <c r="S90" i="2" s="1"/>
  <c r="AO128" i="2"/>
  <c r="AL128" i="2"/>
  <c r="AR96" i="2" s="1"/>
  <c r="M128" i="2"/>
  <c r="X128" i="2"/>
  <c r="AD103" i="2" s="1"/>
  <c r="BE48" i="2"/>
  <c r="AS128" i="2"/>
  <c r="BL62" i="2"/>
  <c r="BH50" i="2"/>
  <c r="AT73" i="2"/>
  <c r="AT90" i="2"/>
  <c r="Y79" i="2"/>
  <c r="Y78" i="2"/>
  <c r="AX91" i="2"/>
  <c r="AC82" i="2"/>
  <c r="AF91" i="2"/>
  <c r="AF90" i="2"/>
  <c r="AF84" i="2"/>
  <c r="AT81" i="2"/>
  <c r="AX81" i="2"/>
  <c r="BE6" i="2"/>
  <c r="AM100" i="2"/>
  <c r="AM6" i="2"/>
  <c r="AX85" i="2"/>
  <c r="AF86" i="2"/>
  <c r="BK5" i="2"/>
  <c r="AC96" i="2"/>
  <c r="AB96" i="2"/>
  <c r="Y98" i="2"/>
  <c r="Y101" i="2"/>
  <c r="Y96" i="2"/>
  <c r="AC98" i="2"/>
  <c r="AC101" i="2"/>
  <c r="Y100" i="2"/>
  <c r="Y97" i="2"/>
  <c r="AC100" i="2"/>
  <c r="Y99" i="2"/>
  <c r="AC97" i="2"/>
  <c r="AW99" i="2"/>
  <c r="AV96" i="2"/>
  <c r="K97" i="2"/>
  <c r="AQ96" i="2"/>
  <c r="AP96" i="2"/>
  <c r="AZ47" i="2"/>
  <c r="BA96" i="2"/>
  <c r="BE102" i="2"/>
  <c r="BA102" i="2"/>
  <c r="BK99" i="2"/>
  <c r="BG96" i="2"/>
  <c r="BH99" i="2" s="1"/>
  <c r="R97" i="2"/>
  <c r="N96" i="2"/>
  <c r="O96" i="2"/>
  <c r="BE96" i="2"/>
  <c r="BD96" i="2"/>
  <c r="BA99" i="2"/>
  <c r="AX102" i="2"/>
  <c r="AT102" i="2"/>
  <c r="AT96" i="2"/>
  <c r="AM101" i="2"/>
  <c r="AQ101" i="2"/>
  <c r="AM96" i="2"/>
  <c r="BD48" i="2"/>
  <c r="AV47" i="2"/>
  <c r="O98" i="2"/>
  <c r="K98" i="2"/>
  <c r="K96" i="2"/>
  <c r="AE96" i="2"/>
  <c r="AI96" i="2" s="1"/>
  <c r="R96" i="2"/>
  <c r="V98" i="2"/>
  <c r="R98" i="2"/>
  <c r="V96" i="2"/>
  <c r="U96" i="2"/>
  <c r="BA82" i="2"/>
  <c r="BA80" i="2"/>
  <c r="BE83" i="2"/>
  <c r="BE82" i="2"/>
  <c r="G112" i="2"/>
  <c r="BA81" i="2"/>
  <c r="BA83" i="2"/>
  <c r="AJ65" i="2"/>
  <c r="BA73" i="2"/>
  <c r="AX65" i="2"/>
  <c r="AT85" i="2"/>
  <c r="AT84" i="2"/>
  <c r="BL51" i="2"/>
  <c r="BL54" i="2"/>
  <c r="BH54" i="2"/>
  <c r="AX89" i="2"/>
  <c r="AC65" i="2"/>
  <c r="BL52" i="2"/>
  <c r="BH52" i="2"/>
  <c r="R112" i="2"/>
  <c r="BH55" i="2"/>
  <c r="Y68" i="2"/>
  <c r="BL55" i="2"/>
  <c r="Y10" i="2"/>
  <c r="Y83" i="2"/>
  <c r="BH61" i="2"/>
  <c r="BA105" i="2"/>
  <c r="AC69" i="2"/>
  <c r="BK61" i="2"/>
  <c r="K123" i="2"/>
  <c r="V121" i="2"/>
  <c r="O121" i="2"/>
  <c r="AX118" i="2"/>
  <c r="AT91" i="2"/>
  <c r="AB65" i="2"/>
  <c r="O122" i="2"/>
  <c r="BE122" i="2"/>
  <c r="N121" i="2"/>
  <c r="Y67" i="2"/>
  <c r="AT82" i="2"/>
  <c r="BL61" i="2"/>
  <c r="AX82" i="2"/>
  <c r="AT89" i="2"/>
  <c r="AP61" i="2"/>
  <c r="Y69" i="2"/>
  <c r="U112" i="2"/>
  <c r="AJ91" i="2"/>
  <c r="V85" i="2"/>
  <c r="K104" i="2"/>
  <c r="Y104" i="2"/>
  <c r="Y107" i="2"/>
  <c r="Y105" i="2"/>
  <c r="N103" i="2"/>
  <c r="AQ104" i="2"/>
  <c r="O105" i="2"/>
  <c r="AQ107" i="2"/>
  <c r="K105" i="2"/>
  <c r="AM107" i="2"/>
  <c r="O104" i="2"/>
  <c r="AX99" i="2"/>
  <c r="AI99" i="2"/>
  <c r="AM103" i="2"/>
  <c r="AM104" i="2"/>
  <c r="AC105" i="2"/>
  <c r="BE123" i="2"/>
  <c r="V123" i="2"/>
  <c r="AP90" i="2"/>
  <c r="AX123" i="2"/>
  <c r="Y82" i="2"/>
  <c r="AT80" i="2"/>
  <c r="BH62" i="2"/>
  <c r="BH48" i="2"/>
  <c r="BL48" i="2"/>
  <c r="Y66" i="2"/>
  <c r="V122" i="2"/>
  <c r="AC79" i="2"/>
  <c r="AC66" i="2"/>
  <c r="Y73" i="2"/>
  <c r="R91" i="2"/>
  <c r="AM99" i="2"/>
  <c r="AT77" i="2"/>
  <c r="AX77" i="2"/>
  <c r="AB121" i="2"/>
  <c r="Y103" i="2"/>
  <c r="AB103" i="2"/>
  <c r="BD121" i="2"/>
  <c r="AC104" i="2"/>
  <c r="AQ105" i="2"/>
  <c r="AT123" i="2"/>
  <c r="AC78" i="2"/>
  <c r="AT83" i="2"/>
  <c r="AX80" i="2"/>
  <c r="R90" i="2"/>
  <c r="K107" i="2"/>
  <c r="O107" i="2"/>
  <c r="BL56" i="2"/>
  <c r="BH47" i="2"/>
  <c r="AC67" i="2"/>
  <c r="BH56" i="2"/>
  <c r="R47" i="2"/>
  <c r="AF77" i="2"/>
  <c r="AJ77" i="2"/>
  <c r="BE77" i="2"/>
  <c r="BA77" i="2"/>
  <c r="Y77" i="2"/>
  <c r="AC77" i="2"/>
  <c r="BA123" i="2"/>
  <c r="AX121" i="2"/>
  <c r="AC107" i="2"/>
  <c r="Y91" i="2"/>
  <c r="R123" i="2"/>
  <c r="AT87" i="2"/>
  <c r="K103" i="2"/>
  <c r="O77" i="2"/>
  <c r="K77" i="2"/>
  <c r="AW112" i="2"/>
  <c r="AM105" i="2"/>
  <c r="BA104" i="2"/>
  <c r="AF88" i="2"/>
  <c r="AJ86" i="2"/>
  <c r="O103" i="2"/>
  <c r="AB61" i="2"/>
  <c r="K82" i="2"/>
  <c r="V112" i="2"/>
  <c r="BE80" i="2"/>
  <c r="BA69" i="2"/>
  <c r="BA117" i="2"/>
  <c r="AJ78" i="2"/>
  <c r="BA68" i="2"/>
  <c r="AT121" i="2"/>
  <c r="AC9" i="2"/>
  <c r="BA65" i="2"/>
  <c r="AJ73" i="2"/>
  <c r="AF82" i="2"/>
  <c r="BD61" i="2"/>
  <c r="Y9" i="2"/>
  <c r="AW65" i="2"/>
  <c r="N112" i="2"/>
  <c r="BA67" i="2"/>
  <c r="Y16" i="2"/>
  <c r="AJ88" i="2"/>
  <c r="AF85" i="2"/>
  <c r="AJ85" i="2"/>
  <c r="U84" i="2"/>
  <c r="AM13" i="2"/>
  <c r="AQ12" i="2"/>
  <c r="AQ13" i="2"/>
  <c r="AQ9" i="2"/>
  <c r="BL8" i="2"/>
  <c r="AM12" i="2"/>
  <c r="K119" i="2"/>
  <c r="AM14" i="2"/>
  <c r="AM9" i="2"/>
  <c r="AM7" i="2"/>
  <c r="V83" i="2"/>
  <c r="BH82" i="2"/>
  <c r="R79" i="2"/>
  <c r="R73" i="2"/>
  <c r="R82" i="2"/>
  <c r="AF78" i="2"/>
  <c r="V79" i="2"/>
  <c r="H82" i="2"/>
  <c r="V82" i="2"/>
  <c r="O73" i="2"/>
  <c r="V73" i="2"/>
  <c r="O83" i="2"/>
  <c r="N73" i="2"/>
  <c r="AJ83" i="2"/>
  <c r="AF79" i="2"/>
  <c r="AI73" i="2"/>
  <c r="AF83" i="2"/>
  <c r="AJ79" i="2"/>
  <c r="AJ82" i="2"/>
  <c r="K79" i="2"/>
  <c r="U73" i="2"/>
  <c r="K73" i="2"/>
  <c r="O79" i="2"/>
  <c r="N65" i="2"/>
  <c r="O65" i="2"/>
  <c r="BE16" i="2"/>
  <c r="AX15" i="2"/>
  <c r="N16" i="2"/>
  <c r="BD16" i="2"/>
  <c r="AW16" i="2"/>
  <c r="AX16" i="2"/>
  <c r="AM16" i="2"/>
  <c r="AT17" i="2"/>
  <c r="AC10" i="2"/>
  <c r="AX48" i="2"/>
  <c r="AT55" i="2"/>
  <c r="AX54" i="2"/>
  <c r="AX62" i="2"/>
  <c r="AX56" i="2"/>
  <c r="AT47" i="2"/>
  <c r="AT54" i="2"/>
  <c r="AT62" i="2"/>
  <c r="AT48" i="2"/>
  <c r="AX49" i="2"/>
  <c r="AT49" i="2"/>
  <c r="AX55" i="2"/>
  <c r="AT56" i="2"/>
  <c r="BA118" i="2"/>
  <c r="AF123" i="2"/>
  <c r="BD73" i="2"/>
  <c r="BA120" i="2"/>
  <c r="BE120" i="2"/>
  <c r="R88" i="2"/>
  <c r="R84" i="2"/>
  <c r="K83" i="2"/>
  <c r="BA16" i="2"/>
  <c r="AJ121" i="2"/>
  <c r="U121" i="2"/>
  <c r="AC103" i="2"/>
  <c r="AC112" i="2"/>
  <c r="AX73" i="2"/>
  <c r="BA5" i="2"/>
  <c r="BA112" i="2"/>
  <c r="AT61" i="2"/>
  <c r="BA119" i="2"/>
  <c r="AF121" i="2"/>
  <c r="K78" i="2"/>
  <c r="O78" i="2"/>
  <c r="BA122" i="2"/>
  <c r="AJ123" i="2"/>
  <c r="BE118" i="2"/>
  <c r="AF122" i="2"/>
  <c r="AJ122" i="2"/>
  <c r="R86" i="2"/>
  <c r="O82" i="2"/>
  <c r="BE17" i="2"/>
  <c r="BA103" i="2"/>
  <c r="BE73" i="2"/>
  <c r="V86" i="2"/>
  <c r="BL6" i="2"/>
  <c r="AM112" i="2"/>
  <c r="AW73" i="2"/>
  <c r="V84" i="2"/>
  <c r="AP112" i="2"/>
  <c r="AI121" i="2"/>
  <c r="BL9" i="2"/>
  <c r="BA121" i="2"/>
  <c r="BE119" i="2"/>
  <c r="BE7" i="2"/>
  <c r="BA6" i="2"/>
  <c r="BL5" i="2"/>
  <c r="AQ7" i="2"/>
  <c r="AQ6" i="2"/>
  <c r="BA7" i="2"/>
  <c r="AM5" i="2"/>
  <c r="U5" i="2"/>
  <c r="AI5" i="2"/>
  <c r="AF6" i="2"/>
  <c r="V5" i="2"/>
  <c r="O86" i="2"/>
  <c r="K88" i="2"/>
  <c r="K86" i="2"/>
  <c r="K84" i="2"/>
  <c r="O84" i="2"/>
  <c r="AB112" i="2"/>
  <c r="AR99" i="2"/>
  <c r="AQ99" i="2"/>
  <c r="AP99" i="2"/>
  <c r="D107" i="2"/>
  <c r="H105" i="2"/>
  <c r="H107" i="2"/>
  <c r="D105" i="2"/>
  <c r="H104" i="2"/>
  <c r="D103" i="2"/>
  <c r="H103" i="2"/>
  <c r="AB90" i="2"/>
  <c r="V90" i="2"/>
  <c r="U90" i="2"/>
  <c r="AM86" i="2"/>
  <c r="AM88" i="2"/>
  <c r="AQ88" i="2"/>
  <c r="AQ84" i="2"/>
  <c r="AM84" i="2"/>
  <c r="BL47" i="2"/>
  <c r="BK47" i="2"/>
  <c r="AX69" i="2"/>
  <c r="AT68" i="2"/>
  <c r="AX67" i="2"/>
  <c r="AT69" i="2"/>
  <c r="AX66" i="2"/>
  <c r="AX68" i="2"/>
  <c r="AT67" i="2"/>
  <c r="AT65" i="2"/>
  <c r="BL73" i="2"/>
  <c r="BK73" i="2"/>
  <c r="AT9" i="2"/>
  <c r="AF66" i="2"/>
  <c r="G16" i="2"/>
  <c r="AJ8" i="2"/>
  <c r="AC8" i="2"/>
  <c r="AB8" i="2"/>
  <c r="AJ84" i="2"/>
  <c r="AI84" i="2"/>
  <c r="BE5" i="2"/>
  <c r="BD5" i="2"/>
  <c r="V9" i="2"/>
  <c r="BE112" i="2"/>
  <c r="BD112" i="2"/>
  <c r="BL121" i="2"/>
  <c r="BK121" i="2"/>
  <c r="AM91" i="2"/>
  <c r="D104" i="2"/>
  <c r="O91" i="2"/>
  <c r="K90" i="2"/>
  <c r="AM85" i="2"/>
  <c r="BA87" i="2"/>
  <c r="BE85" i="2"/>
  <c r="BE89" i="2"/>
  <c r="BE87" i="2"/>
  <c r="BA84" i="2"/>
  <c r="BA89" i="2"/>
  <c r="AP84" i="2"/>
  <c r="AJ61" i="2"/>
  <c r="AI61" i="2"/>
  <c r="AT66" i="2"/>
  <c r="AB16" i="2"/>
  <c r="AQ5" i="2"/>
  <c r="AP5" i="2"/>
  <c r="AJ7" i="2"/>
  <c r="AF5" i="2"/>
  <c r="AF7" i="2"/>
  <c r="AJ6" i="2"/>
  <c r="AC5" i="2"/>
  <c r="AB5" i="2"/>
  <c r="AC99" i="2"/>
  <c r="AB99" i="2"/>
  <c r="N84" i="2"/>
  <c r="BL84" i="2"/>
  <c r="BK84" i="2"/>
  <c r="U61" i="2"/>
  <c r="AQ61" i="2"/>
  <c r="AQ49" i="2"/>
  <c r="AQ62" i="2"/>
  <c r="AM49" i="2"/>
  <c r="AN47" i="2"/>
  <c r="AM47" i="2"/>
  <c r="AM61" i="2"/>
  <c r="AJ62" i="2"/>
  <c r="AF49" i="2"/>
  <c r="AJ49" i="2"/>
  <c r="AF47" i="2"/>
  <c r="AF48" i="2"/>
  <c r="AF62" i="2"/>
  <c r="AI65" i="2"/>
  <c r="AM62" i="2"/>
  <c r="V7" i="2"/>
  <c r="R7" i="2"/>
  <c r="R5" i="2"/>
  <c r="U16" i="2"/>
  <c r="AI15" i="2"/>
  <c r="AX13" i="2"/>
  <c r="AT12" i="2"/>
  <c r="AX9" i="2"/>
  <c r="AX14" i="2"/>
  <c r="AT13" i="2"/>
  <c r="AT8" i="2"/>
  <c r="AX12" i="2"/>
  <c r="AX8" i="2"/>
  <c r="AT14" i="2"/>
  <c r="BL14" i="2"/>
  <c r="BH13" i="2"/>
  <c r="BL12" i="2"/>
  <c r="BH11" i="2"/>
  <c r="BH14" i="2"/>
  <c r="BH8" i="2"/>
  <c r="BL13" i="2"/>
  <c r="BH12" i="2"/>
  <c r="AT46" i="2"/>
  <c r="AT44" i="2"/>
  <c r="AT43" i="2"/>
  <c r="AX36" i="2"/>
  <c r="AT38" i="2"/>
  <c r="AT30" i="2"/>
  <c r="AX34" i="2"/>
  <c r="AX18" i="2"/>
  <c r="AX43" i="2"/>
  <c r="AT34" i="2"/>
  <c r="AT18" i="2"/>
  <c r="AT42" i="2"/>
  <c r="AX38" i="2"/>
  <c r="AX30" i="2"/>
  <c r="AT32" i="2"/>
  <c r="AT36" i="2"/>
  <c r="AT15" i="2"/>
  <c r="AX32" i="2"/>
  <c r="AX42" i="2"/>
  <c r="AX17" i="2"/>
  <c r="AT31" i="2"/>
  <c r="BE12" i="2"/>
  <c r="BA14" i="2"/>
  <c r="BE13" i="2"/>
  <c r="BA12" i="2"/>
  <c r="BA8" i="2"/>
  <c r="BE14" i="2"/>
  <c r="BA13" i="2"/>
  <c r="AX84" i="2"/>
  <c r="AW84" i="2"/>
  <c r="BL90" i="2"/>
  <c r="BK90" i="2"/>
  <c r="H84" i="2"/>
  <c r="G84" i="2"/>
  <c r="AQ82" i="2"/>
  <c r="AP111" i="2"/>
  <c r="O85" i="2"/>
  <c r="H47" i="2"/>
  <c r="G47" i="2"/>
  <c r="H73" i="2"/>
  <c r="G73" i="2"/>
  <c r="BE84" i="2"/>
  <c r="AC73" i="2"/>
  <c r="AB73" i="2"/>
  <c r="AF61" i="2"/>
  <c r="AF9" i="2"/>
  <c r="O8" i="2"/>
  <c r="N8" i="2"/>
  <c r="BE46" i="2"/>
  <c r="BE44" i="2"/>
  <c r="BA43" i="2"/>
  <c r="BA44" i="2"/>
  <c r="BA34" i="2"/>
  <c r="BE43" i="2"/>
  <c r="BA42" i="2"/>
  <c r="BE38" i="2"/>
  <c r="BA37" i="2"/>
  <c r="BA32" i="2"/>
  <c r="BE18" i="2"/>
  <c r="BE42" i="2"/>
  <c r="BA41" i="2"/>
  <c r="BE37" i="2"/>
  <c r="BA36" i="2"/>
  <c r="BA38" i="2"/>
  <c r="BA30" i="2"/>
  <c r="BA31" i="2"/>
  <c r="BA17" i="2"/>
  <c r="BA46" i="2"/>
  <c r="BA18" i="2"/>
  <c r="BA15" i="2"/>
  <c r="BE41" i="2"/>
  <c r="AT16" i="2"/>
  <c r="R6" i="2"/>
  <c r="BH7" i="2"/>
  <c r="BL7" i="2"/>
  <c r="BH5" i="2"/>
  <c r="BH6" i="2"/>
  <c r="BA9" i="2"/>
  <c r="AX61" i="2"/>
  <c r="AW61" i="2"/>
  <c r="AJ68" i="2"/>
  <c r="AF67" i="2"/>
  <c r="AJ66" i="2"/>
  <c r="AJ69" i="2"/>
  <c r="AF68" i="2"/>
  <c r="AJ67" i="2"/>
  <c r="AF69" i="2"/>
  <c r="AF65" i="2"/>
  <c r="AX90" i="2"/>
  <c r="AW90" i="2"/>
  <c r="AM90" i="2"/>
  <c r="AQ91" i="2"/>
  <c r="K115" i="2"/>
  <c r="AQ103" i="2"/>
  <c r="AP103" i="2"/>
  <c r="BK112" i="2"/>
  <c r="BE91" i="2"/>
  <c r="BE90" i="2"/>
  <c r="BA90" i="2"/>
  <c r="Y88" i="2"/>
  <c r="Y86" i="2"/>
  <c r="AC85" i="2"/>
  <c r="AC88" i="2"/>
  <c r="AC86" i="2"/>
  <c r="AC84" i="2"/>
  <c r="AB84" i="2"/>
  <c r="Y84" i="2"/>
  <c r="D75" i="2"/>
  <c r="H83" i="2"/>
  <c r="D73" i="2"/>
  <c r="D83" i="2"/>
  <c r="D76" i="2"/>
  <c r="BD84" i="2"/>
  <c r="N61" i="2"/>
  <c r="AM48" i="2"/>
  <c r="K43" i="2"/>
  <c r="BJ128" i="2"/>
  <c r="AQ46" i="2"/>
  <c r="AM46" i="2"/>
  <c r="AM42" i="2"/>
  <c r="AM34" i="2"/>
  <c r="AM37" i="2"/>
  <c r="AQ34" i="2"/>
  <c r="AQ83" i="2"/>
  <c r="AQ80" i="2"/>
  <c r="AM73" i="2"/>
  <c r="AQ81" i="2"/>
  <c r="AM80" i="2"/>
  <c r="AM83" i="2"/>
  <c r="AM81" i="2"/>
  <c r="AP73" i="2"/>
  <c r="R11" i="2"/>
  <c r="V10" i="2"/>
  <c r="R8" i="2"/>
  <c r="R10" i="2"/>
  <c r="V11" i="2"/>
  <c r="AQ16" i="2"/>
  <c r="AP16" i="2"/>
  <c r="AI112" i="2"/>
  <c r="H90" i="2"/>
  <c r="G90" i="2"/>
  <c r="AQ90" i="2"/>
  <c r="AW103" i="2"/>
  <c r="AX103" i="2"/>
  <c r="BA91" i="2"/>
  <c r="N90" i="2"/>
  <c r="Y85" i="2"/>
  <c r="AM82" i="2"/>
  <c r="D74" i="2"/>
  <c r="D82" i="2"/>
  <c r="BE8" i="2"/>
  <c r="BD8" i="2"/>
  <c r="V8" i="2"/>
  <c r="U8" i="2"/>
  <c r="AJ5" i="2"/>
  <c r="AJ10" i="2"/>
  <c r="AF8" i="2"/>
  <c r="AF10" i="2"/>
  <c r="AJ9" i="2"/>
  <c r="Y90" i="2"/>
  <c r="AC90" i="2"/>
  <c r="H121" i="2"/>
  <c r="G121" i="2"/>
  <c r="AM123" i="2"/>
  <c r="AQ122" i="2"/>
  <c r="AP121" i="2"/>
  <c r="AM121" i="2"/>
  <c r="AQ121" i="2"/>
  <c r="AQ123" i="2"/>
  <c r="V103" i="2"/>
  <c r="U103" i="2"/>
  <c r="AC91" i="2"/>
  <c r="O90" i="2"/>
  <c r="AJ90" i="2"/>
  <c r="AI90" i="2"/>
  <c r="BH83" i="2"/>
  <c r="BL80" i="2"/>
  <c r="BL81" i="2"/>
  <c r="BH80" i="2"/>
  <c r="BH73" i="2"/>
  <c r="BL83" i="2"/>
  <c r="BH81" i="2"/>
  <c r="AQ73" i="2"/>
  <c r="G103" i="2"/>
  <c r="BL82" i="2"/>
  <c r="Y61" i="2"/>
  <c r="AJ48" i="2"/>
  <c r="AQ8" i="2"/>
  <c r="AQ48" i="2"/>
  <c r="V6" i="2"/>
  <c r="AQ17" i="2"/>
  <c r="AQ47" i="2"/>
  <c r="BH9" i="2"/>
  <c r="AD112" i="2" l="1"/>
  <c r="W121" i="2"/>
  <c r="W16" i="2"/>
  <c r="S61" i="2"/>
  <c r="W103" i="2"/>
  <c r="AY103" i="2"/>
  <c r="AU55" i="2"/>
  <c r="AU54" i="2"/>
  <c r="AY73" i="2"/>
  <c r="AY61" i="2"/>
  <c r="AY57" i="2"/>
  <c r="AU57" i="2"/>
  <c r="BA57" i="2"/>
  <c r="BE57" i="2"/>
  <c r="Z84" i="2"/>
  <c r="AD73" i="2"/>
  <c r="Z124" i="2"/>
  <c r="AD124" i="2"/>
  <c r="AR124" i="2"/>
  <c r="AN124" i="2"/>
  <c r="AU124" i="2"/>
  <c r="AY124" i="2"/>
  <c r="AD92" i="2"/>
  <c r="Z93" i="2"/>
  <c r="AD93" i="2"/>
  <c r="Z92" i="2"/>
  <c r="P69" i="2"/>
  <c r="L93" i="2"/>
  <c r="P93" i="2"/>
  <c r="P92" i="2"/>
  <c r="L92" i="2"/>
  <c r="AR93" i="2"/>
  <c r="AN92" i="2"/>
  <c r="AN93" i="2"/>
  <c r="AR92" i="2"/>
  <c r="S96" i="2"/>
  <c r="W93" i="2"/>
  <c r="S92" i="2"/>
  <c r="W92" i="2"/>
  <c r="S93" i="2"/>
  <c r="AY92" i="2"/>
  <c r="AU92" i="2"/>
  <c r="AY93" i="2"/>
  <c r="AU93" i="2"/>
  <c r="P83" i="2"/>
  <c r="P78" i="2"/>
  <c r="P90" i="2"/>
  <c r="L67" i="2"/>
  <c r="L68" i="2"/>
  <c r="L103" i="2"/>
  <c r="P98" i="2"/>
  <c r="L78" i="2"/>
  <c r="P31" i="2"/>
  <c r="P96" i="2"/>
  <c r="L115" i="2"/>
  <c r="L63" i="2"/>
  <c r="P63" i="2"/>
  <c r="W8" i="2"/>
  <c r="P8" i="2"/>
  <c r="L61" i="2"/>
  <c r="W61" i="2"/>
  <c r="L96" i="2"/>
  <c r="S112" i="2"/>
  <c r="P97" i="2"/>
  <c r="P7" i="2"/>
  <c r="L83" i="2"/>
  <c r="P86" i="2"/>
  <c r="L114" i="2"/>
  <c r="L88" i="2"/>
  <c r="L79" i="2"/>
  <c r="P116" i="2"/>
  <c r="L86" i="2"/>
  <c r="P123" i="2"/>
  <c r="S8" i="2"/>
  <c r="P112" i="2"/>
  <c r="BE63" i="2"/>
  <c r="BA63" i="2"/>
  <c r="L17" i="2"/>
  <c r="P32" i="2"/>
  <c r="P104" i="2"/>
  <c r="P30" i="2"/>
  <c r="L107" i="2"/>
  <c r="P9" i="2"/>
  <c r="P107" i="2"/>
  <c r="P114" i="2"/>
  <c r="K128" i="2"/>
  <c r="L91" i="2"/>
  <c r="L123" i="2"/>
  <c r="P120" i="2"/>
  <c r="L111" i="2"/>
  <c r="S16" i="2"/>
  <c r="L18" i="2"/>
  <c r="P34" i="2"/>
  <c r="L105" i="2"/>
  <c r="L33" i="2"/>
  <c r="P43" i="2"/>
  <c r="L10" i="2"/>
  <c r="P113" i="2"/>
  <c r="L34" i="2"/>
  <c r="P18" i="2"/>
  <c r="P82" i="2"/>
  <c r="P103" i="2"/>
  <c r="L7" i="2"/>
  <c r="L128" i="2"/>
  <c r="L84" i="2"/>
  <c r="L73" i="2"/>
  <c r="W112" i="2"/>
  <c r="P38" i="2"/>
  <c r="L41" i="2"/>
  <c r="L45" i="2"/>
  <c r="L35" i="2"/>
  <c r="L38" i="2"/>
  <c r="L31" i="2"/>
  <c r="L116" i="2"/>
  <c r="P48" i="2"/>
  <c r="L43" i="2"/>
  <c r="Z65" i="2"/>
  <c r="AD63" i="2"/>
  <c r="Z63" i="2"/>
  <c r="P16" i="2"/>
  <c r="P61" i="2"/>
  <c r="L30" i="2"/>
  <c r="P105" i="2"/>
  <c r="L98" i="2"/>
  <c r="S5" i="2"/>
  <c r="S84" i="2"/>
  <c r="P15" i="2"/>
  <c r="S73" i="2"/>
  <c r="S121" i="2"/>
  <c r="AU112" i="2"/>
  <c r="AY63" i="2"/>
  <c r="AU63" i="2"/>
  <c r="L46" i="2"/>
  <c r="L42" i="2"/>
  <c r="P49" i="2"/>
  <c r="P41" i="2"/>
  <c r="P45" i="2"/>
  <c r="P33" i="2"/>
  <c r="L120" i="2"/>
  <c r="P67" i="2"/>
  <c r="L53" i="2"/>
  <c r="W63" i="2"/>
  <c r="S63" i="2"/>
  <c r="L90" i="2"/>
  <c r="W90" i="2"/>
  <c r="L112" i="2"/>
  <c r="P10" i="2"/>
  <c r="P44" i="2"/>
  <c r="P53" i="2"/>
  <c r="P42" i="2"/>
  <c r="L66" i="2"/>
  <c r="P35" i="2"/>
  <c r="L122" i="2"/>
  <c r="L69" i="2"/>
  <c r="P68" i="2"/>
  <c r="AR73" i="2"/>
  <c r="AR63" i="2"/>
  <c r="AN63" i="2"/>
  <c r="L49" i="2"/>
  <c r="L104" i="2"/>
  <c r="P85" i="2"/>
  <c r="P84" i="2"/>
  <c r="L97" i="2"/>
  <c r="L5" i="2"/>
  <c r="P77" i="2"/>
  <c r="P62" i="2"/>
  <c r="L9" i="2"/>
  <c r="P79" i="2"/>
  <c r="L77" i="2"/>
  <c r="P115" i="2"/>
  <c r="L48" i="2"/>
  <c r="L85" i="2"/>
  <c r="P73" i="2"/>
  <c r="L121" i="2"/>
  <c r="L44" i="2"/>
  <c r="L32" i="2"/>
  <c r="P91" i="2"/>
  <c r="L16" i="2"/>
  <c r="P47" i="2"/>
  <c r="P122" i="2"/>
  <c r="L62" i="2"/>
  <c r="L113" i="2"/>
  <c r="P17" i="2"/>
  <c r="P6" i="2"/>
  <c r="AN121" i="2"/>
  <c r="AR61" i="2"/>
  <c r="AN96" i="2"/>
  <c r="AN90" i="2"/>
  <c r="AR5" i="2"/>
  <c r="AN5" i="2"/>
  <c r="AN8" i="2"/>
  <c r="AR16" i="2"/>
  <c r="AR112" i="2"/>
  <c r="AN61" i="2"/>
  <c r="AR8" i="2"/>
  <c r="AN73" i="2"/>
  <c r="AR111" i="2"/>
  <c r="AR47" i="2"/>
  <c r="L8" i="2"/>
  <c r="AR103" i="2"/>
  <c r="AN84" i="2"/>
  <c r="AN99" i="2"/>
  <c r="Z73" i="2"/>
  <c r="AD16" i="2"/>
  <c r="AD8" i="2"/>
  <c r="Z90" i="2"/>
  <c r="Z8" i="2"/>
  <c r="Z96" i="2"/>
  <c r="Z99" i="2"/>
  <c r="Z61" i="2"/>
  <c r="AD5" i="2"/>
  <c r="AD61" i="2"/>
  <c r="AD96" i="2"/>
  <c r="P119" i="2"/>
  <c r="AD99" i="2"/>
  <c r="Z112" i="2"/>
  <c r="P121" i="2"/>
  <c r="L6" i="2"/>
  <c r="AU8" i="2"/>
  <c r="AU15" i="2"/>
  <c r="AU61" i="2"/>
  <c r="AU121" i="2"/>
  <c r="AU84" i="2"/>
  <c r="AU16" i="2"/>
  <c r="AY90" i="2"/>
  <c r="AU65" i="2"/>
  <c r="AU73" i="2"/>
  <c r="AY48" i="2"/>
  <c r="AU96" i="2"/>
  <c r="L119" i="2"/>
  <c r="P66" i="2"/>
  <c r="P5" i="2"/>
  <c r="L82" i="2"/>
  <c r="P65" i="2"/>
  <c r="L65" i="2"/>
  <c r="AY84" i="2"/>
  <c r="AU90" i="2"/>
  <c r="AY99" i="2"/>
  <c r="AV128" i="2"/>
  <c r="AX128" i="2" s="1"/>
  <c r="AU47" i="2"/>
  <c r="Z77" i="2"/>
  <c r="AD77" i="2"/>
  <c r="Z123" i="2"/>
  <c r="Z122" i="2"/>
  <c r="Z101" i="2"/>
  <c r="Z78" i="2"/>
  <c r="AD53" i="2"/>
  <c r="AD49" i="2"/>
  <c r="Z45" i="2"/>
  <c r="AD43" i="2"/>
  <c r="Z6" i="2"/>
  <c r="Z9" i="2"/>
  <c r="AD7" i="2"/>
  <c r="Z113" i="2"/>
  <c r="Z105" i="2"/>
  <c r="Z88" i="2"/>
  <c r="Z86" i="2"/>
  <c r="Z83" i="2"/>
  <c r="AD69" i="2"/>
  <c r="AD65" i="2"/>
  <c r="AD44" i="2"/>
  <c r="Z42" i="2"/>
  <c r="Z41" i="2"/>
  <c r="Z37" i="2"/>
  <c r="Z36" i="2"/>
  <c r="AD34" i="2"/>
  <c r="AD79" i="2"/>
  <c r="AD68" i="2"/>
  <c r="Z66" i="2"/>
  <c r="Z53" i="2"/>
  <c r="AD120" i="2"/>
  <c r="AD116" i="2"/>
  <c r="AD104" i="2"/>
  <c r="AD98" i="2"/>
  <c r="Z69" i="2"/>
  <c r="AD67" i="2"/>
  <c r="Z44" i="2"/>
  <c r="Z34" i="2"/>
  <c r="Z32" i="2"/>
  <c r="AD31" i="2"/>
  <c r="Z17" i="2"/>
  <c r="AD10" i="2"/>
  <c r="Z7" i="2"/>
  <c r="AD114" i="2"/>
  <c r="Z104" i="2"/>
  <c r="Z79" i="2"/>
  <c r="Z68" i="2"/>
  <c r="AD46" i="2"/>
  <c r="AD38" i="2"/>
  <c r="Z18" i="2"/>
  <c r="Z10" i="2"/>
  <c r="Z120" i="2"/>
  <c r="Z116" i="2"/>
  <c r="AD107" i="2"/>
  <c r="Z98" i="2"/>
  <c r="Z67" i="2"/>
  <c r="AD48" i="2"/>
  <c r="Z31" i="2"/>
  <c r="Z38" i="2"/>
  <c r="Z128" i="2"/>
  <c r="AD123" i="2"/>
  <c r="Z114" i="2"/>
  <c r="AD101" i="2"/>
  <c r="AD78" i="2"/>
  <c r="Z46" i="2"/>
  <c r="Y128" i="2"/>
  <c r="AD122" i="2"/>
  <c r="Z107" i="2"/>
  <c r="AD105" i="2"/>
  <c r="AD88" i="2"/>
  <c r="AD86" i="2"/>
  <c r="AD83" i="2"/>
  <c r="AD42" i="2"/>
  <c r="AD41" i="2"/>
  <c r="AD37" i="2"/>
  <c r="AD36" i="2"/>
  <c r="AD30" i="2"/>
  <c r="AD6" i="2"/>
  <c r="AD32" i="2"/>
  <c r="Z30" i="2"/>
  <c r="AD17" i="2"/>
  <c r="Z49" i="2"/>
  <c r="Z43" i="2"/>
  <c r="AD18" i="2"/>
  <c r="Z48" i="2"/>
  <c r="AD66" i="2"/>
  <c r="Z5" i="2"/>
  <c r="AD84" i="2"/>
  <c r="AD119" i="2"/>
  <c r="Z97" i="2"/>
  <c r="AD121" i="2"/>
  <c r="AD97" i="2"/>
  <c r="Z62" i="2"/>
  <c r="Z85" i="2"/>
  <c r="Z119" i="2"/>
  <c r="Z115" i="2"/>
  <c r="Z100" i="2"/>
  <c r="AD113" i="2"/>
  <c r="AD91" i="2"/>
  <c r="Z103" i="2"/>
  <c r="AD90" i="2"/>
  <c r="Z121" i="2"/>
  <c r="Z82" i="2"/>
  <c r="Z16" i="2"/>
  <c r="AD82" i="2"/>
  <c r="AD9" i="2"/>
  <c r="Z91" i="2"/>
  <c r="AD62" i="2"/>
  <c r="AD100" i="2"/>
  <c r="AD115" i="2"/>
  <c r="AD85" i="2"/>
  <c r="AD47" i="2"/>
  <c r="AU77" i="2"/>
  <c r="AY77" i="2"/>
  <c r="AT128" i="2"/>
  <c r="AY118" i="2"/>
  <c r="AU89" i="2"/>
  <c r="AY87" i="2"/>
  <c r="AU83" i="2"/>
  <c r="AY56" i="2"/>
  <c r="AU42" i="2"/>
  <c r="AU38" i="2"/>
  <c r="AU36" i="2"/>
  <c r="AY34" i="2"/>
  <c r="AY32" i="2"/>
  <c r="AU30" i="2"/>
  <c r="AY7" i="2"/>
  <c r="AU107" i="2"/>
  <c r="AY105" i="2"/>
  <c r="AU103" i="2"/>
  <c r="AU81" i="2"/>
  <c r="AY80" i="2"/>
  <c r="AU49" i="2"/>
  <c r="AU43" i="2"/>
  <c r="AY122" i="2"/>
  <c r="AY120" i="2"/>
  <c r="AU118" i="2"/>
  <c r="AU87" i="2"/>
  <c r="AU56" i="2"/>
  <c r="AU122" i="2"/>
  <c r="AU105" i="2"/>
  <c r="AU80" i="2"/>
  <c r="AY69" i="2"/>
  <c r="AU18" i="2"/>
  <c r="AY14" i="2"/>
  <c r="AU14" i="2"/>
  <c r="AY42" i="2"/>
  <c r="AU120" i="2"/>
  <c r="AY68" i="2"/>
  <c r="AU31" i="2"/>
  <c r="AY38" i="2"/>
  <c r="AY36" i="2"/>
  <c r="AY123" i="2"/>
  <c r="AY117" i="2"/>
  <c r="AY102" i="2"/>
  <c r="AU69" i="2"/>
  <c r="AY67" i="2"/>
  <c r="AU46" i="2"/>
  <c r="AY13" i="2"/>
  <c r="AY89" i="2"/>
  <c r="AY83" i="2"/>
  <c r="AU68" i="2"/>
  <c r="AY66" i="2"/>
  <c r="AU128" i="2"/>
  <c r="AU123" i="2"/>
  <c r="AU117" i="2"/>
  <c r="AY107" i="2"/>
  <c r="AU102" i="2"/>
  <c r="AY81" i="2"/>
  <c r="AU67" i="2"/>
  <c r="AU66" i="2"/>
  <c r="AY55" i="2"/>
  <c r="AY49" i="2"/>
  <c r="AY43" i="2"/>
  <c r="AU17" i="2"/>
  <c r="AU13" i="2"/>
  <c r="AY12" i="2"/>
  <c r="AY18" i="2"/>
  <c r="AU12" i="2"/>
  <c r="AU44" i="2"/>
  <c r="AU32" i="2"/>
  <c r="AY30" i="2"/>
  <c r="AU48" i="2"/>
  <c r="AU34" i="2"/>
  <c r="AY17" i="2"/>
  <c r="AU7" i="2"/>
  <c r="AY9" i="2"/>
  <c r="AU91" i="2"/>
  <c r="AU99" i="2"/>
  <c r="AY65" i="2"/>
  <c r="AU6" i="2"/>
  <c r="AY54" i="2"/>
  <c r="AU82" i="2"/>
  <c r="AY85" i="2"/>
  <c r="AY91" i="2"/>
  <c r="AU85" i="2"/>
  <c r="AY82" i="2"/>
  <c r="AY8" i="2"/>
  <c r="AY121" i="2"/>
  <c r="AY62" i="2"/>
  <c r="AU119" i="2"/>
  <c r="AY5" i="2"/>
  <c r="BF48" i="2"/>
  <c r="AU5" i="2"/>
  <c r="AU9" i="2"/>
  <c r="AY119" i="2"/>
  <c r="AY112" i="2"/>
  <c r="AY6" i="2"/>
  <c r="AU62" i="2"/>
  <c r="AY16" i="2"/>
  <c r="AU104" i="2"/>
  <c r="AY104" i="2"/>
  <c r="AR128" i="2"/>
  <c r="AQ128" i="2"/>
  <c r="AP128" i="2"/>
  <c r="P128" i="2"/>
  <c r="O128" i="2"/>
  <c r="N128" i="2"/>
  <c r="W77" i="2"/>
  <c r="S77" i="2"/>
  <c r="S120" i="2"/>
  <c r="S116" i="2"/>
  <c r="W107" i="2"/>
  <c r="S98" i="2"/>
  <c r="S67" i="2"/>
  <c r="S48" i="2"/>
  <c r="S31" i="2"/>
  <c r="S10" i="2"/>
  <c r="W123" i="2"/>
  <c r="W122" i="2"/>
  <c r="S114" i="2"/>
  <c r="W78" i="2"/>
  <c r="S46" i="2"/>
  <c r="W45" i="2"/>
  <c r="S38" i="2"/>
  <c r="S122" i="2"/>
  <c r="W113" i="2"/>
  <c r="S107" i="2"/>
  <c r="W105" i="2"/>
  <c r="S88" i="2"/>
  <c r="W86" i="2"/>
  <c r="W83" i="2"/>
  <c r="S128" i="2"/>
  <c r="S123" i="2"/>
  <c r="S78" i="2"/>
  <c r="W65" i="2"/>
  <c r="W53" i="2"/>
  <c r="W49" i="2"/>
  <c r="S45" i="2"/>
  <c r="W43" i="2"/>
  <c r="W11" i="2"/>
  <c r="R128" i="2"/>
  <c r="S105" i="2"/>
  <c r="S86" i="2"/>
  <c r="S83" i="2"/>
  <c r="W69" i="2"/>
  <c r="W44" i="2"/>
  <c r="S42" i="2"/>
  <c r="S41" i="2"/>
  <c r="S37" i="2"/>
  <c r="W34" i="2"/>
  <c r="W32" i="2"/>
  <c r="S30" i="2"/>
  <c r="W17" i="2"/>
  <c r="W7" i="2"/>
  <c r="S17" i="2"/>
  <c r="W104" i="2"/>
  <c r="W79" i="2"/>
  <c r="W68" i="2"/>
  <c r="S53" i="2"/>
  <c r="S49" i="2"/>
  <c r="S43" i="2"/>
  <c r="W18" i="2"/>
  <c r="W120" i="2"/>
  <c r="W116" i="2"/>
  <c r="W98" i="2"/>
  <c r="S85" i="2"/>
  <c r="S69" i="2"/>
  <c r="W67" i="2"/>
  <c r="S44" i="2"/>
  <c r="W114" i="2"/>
  <c r="S79" i="2"/>
  <c r="S68" i="2"/>
  <c r="W48" i="2"/>
  <c r="W46" i="2"/>
  <c r="W38" i="2"/>
  <c r="S18" i="2"/>
  <c r="S11" i="2"/>
  <c r="W41" i="2"/>
  <c r="W30" i="2"/>
  <c r="W37" i="2"/>
  <c r="W42" i="2"/>
  <c r="S36" i="2"/>
  <c r="S34" i="2"/>
  <c r="S9" i="2"/>
  <c r="W31" i="2"/>
  <c r="W10" i="2"/>
  <c r="S7" i="2"/>
  <c r="S32" i="2"/>
  <c r="S6" i="2"/>
  <c r="W96" i="2"/>
  <c r="W97" i="2"/>
  <c r="S119" i="2"/>
  <c r="S82" i="2"/>
  <c r="W119" i="2"/>
  <c r="S97" i="2"/>
  <c r="S113" i="2"/>
  <c r="W85" i="2"/>
  <c r="W5" i="2"/>
  <c r="W15" i="2"/>
  <c r="W73" i="2"/>
  <c r="S65" i="2"/>
  <c r="W62" i="2"/>
  <c r="S62" i="2"/>
  <c r="S91" i="2"/>
  <c r="W66" i="2"/>
  <c r="W91" i="2"/>
  <c r="S103" i="2"/>
  <c r="S104" i="2"/>
  <c r="S115" i="2"/>
  <c r="W82" i="2"/>
  <c r="W9" i="2"/>
  <c r="W6" i="2"/>
  <c r="W84" i="2"/>
  <c r="W115" i="2"/>
  <c r="S66" i="2"/>
  <c r="AN77" i="2"/>
  <c r="AR77" i="2"/>
  <c r="AR123" i="2"/>
  <c r="AN114" i="2"/>
  <c r="AR101" i="2"/>
  <c r="AN46" i="2"/>
  <c r="AN17" i="2"/>
  <c r="AN14" i="2"/>
  <c r="AR13" i="2"/>
  <c r="AR30" i="2"/>
  <c r="AR88" i="2"/>
  <c r="AR83" i="2"/>
  <c r="AR42" i="2"/>
  <c r="AR38" i="2"/>
  <c r="AR37" i="2"/>
  <c r="AR36" i="2"/>
  <c r="AN123" i="2"/>
  <c r="AR107" i="2"/>
  <c r="AN104" i="2"/>
  <c r="AN101" i="2"/>
  <c r="AR81" i="2"/>
  <c r="AN88" i="2"/>
  <c r="AN86" i="2"/>
  <c r="AN83" i="2"/>
  <c r="AR48" i="2"/>
  <c r="AR44" i="2"/>
  <c r="AN42" i="2"/>
  <c r="AN38" i="2"/>
  <c r="AN37" i="2"/>
  <c r="AN36" i="2"/>
  <c r="AR34" i="2"/>
  <c r="AR32" i="2"/>
  <c r="AN30" i="2"/>
  <c r="AR7" i="2"/>
  <c r="AN6" i="2"/>
  <c r="AN128" i="2"/>
  <c r="AR121" i="2"/>
  <c r="AN107" i="2"/>
  <c r="AR105" i="2"/>
  <c r="AN81" i="2"/>
  <c r="AR80" i="2"/>
  <c r="AN49" i="2"/>
  <c r="AR45" i="2"/>
  <c r="AN43" i="2"/>
  <c r="AR18" i="2"/>
  <c r="AN12" i="2"/>
  <c r="AN7" i="2"/>
  <c r="AM128" i="2"/>
  <c r="AR120" i="2"/>
  <c r="AN44" i="2"/>
  <c r="AN34" i="2"/>
  <c r="AN32" i="2"/>
  <c r="AR31" i="2"/>
  <c r="AR114" i="2"/>
  <c r="AR113" i="2"/>
  <c r="AN105" i="2"/>
  <c r="AN80" i="2"/>
  <c r="AR46" i="2"/>
  <c r="AN45" i="2"/>
  <c r="AN120" i="2"/>
  <c r="AN113" i="2"/>
  <c r="AN31" i="2"/>
  <c r="AN9" i="2"/>
  <c r="AR12" i="2"/>
  <c r="AR49" i="2"/>
  <c r="AR43" i="2"/>
  <c r="AN13" i="2"/>
  <c r="AR14" i="2"/>
  <c r="AN18" i="2"/>
  <c r="AR100" i="2"/>
  <c r="AN112" i="2"/>
  <c r="AN16" i="2"/>
  <c r="AN48" i="2"/>
  <c r="AN82" i="2"/>
  <c r="AR84" i="2"/>
  <c r="AN62" i="2"/>
  <c r="AN100" i="2"/>
  <c r="AR90" i="2"/>
  <c r="AR17" i="2"/>
  <c r="AN122" i="2"/>
  <c r="AR119" i="2"/>
  <c r="AR85" i="2"/>
  <c r="AR6" i="2"/>
  <c r="AN91" i="2"/>
  <c r="AR62" i="2"/>
  <c r="AR82" i="2"/>
  <c r="AR9" i="2"/>
  <c r="AR91" i="2"/>
  <c r="AN119" i="2"/>
  <c r="AN85" i="2"/>
  <c r="AR104" i="2"/>
  <c r="AR122" i="2"/>
  <c r="AN103" i="2"/>
  <c r="AE128" i="2"/>
  <c r="U128" i="2"/>
  <c r="V128" i="2"/>
  <c r="AZ128" i="2"/>
  <c r="AD128" i="2"/>
  <c r="AC128" i="2"/>
  <c r="AB128" i="2"/>
  <c r="W128" i="2"/>
  <c r="BD47" i="2"/>
  <c r="AF99" i="2"/>
  <c r="AY96" i="2"/>
  <c r="AX96" i="2"/>
  <c r="AW96" i="2"/>
  <c r="AF96" i="2"/>
  <c r="AJ101" i="2"/>
  <c r="AF101" i="2"/>
  <c r="AF100" i="2"/>
  <c r="AJ99" i="2"/>
  <c r="AJ100" i="2"/>
  <c r="AJ96" i="2"/>
  <c r="R116" i="2"/>
  <c r="V120" i="2"/>
  <c r="V115" i="2"/>
  <c r="R111" i="2"/>
  <c r="V113" i="2"/>
  <c r="V114" i="2"/>
  <c r="R119" i="2"/>
  <c r="R120" i="2"/>
  <c r="R115" i="2"/>
  <c r="V119" i="2"/>
  <c r="BE47" i="2"/>
  <c r="V62" i="2"/>
  <c r="AM31" i="2"/>
  <c r="AM44" i="2"/>
  <c r="Y17" i="2"/>
  <c r="Y15" i="2"/>
  <c r="AC41" i="2"/>
  <c r="AC38" i="2"/>
  <c r="AC46" i="2"/>
  <c r="AC34" i="2"/>
  <c r="Y46" i="2"/>
  <c r="Y30" i="2"/>
  <c r="AC36" i="2"/>
  <c r="AC42" i="2"/>
  <c r="Y32" i="2"/>
  <c r="Y45" i="2"/>
  <c r="AC16" i="2"/>
  <c r="S47" i="2"/>
  <c r="AC44" i="2"/>
  <c r="Y36" i="2"/>
  <c r="Y18" i="2"/>
  <c r="AC18" i="2"/>
  <c r="O15" i="2"/>
  <c r="V116" i="2"/>
  <c r="S111" i="2"/>
  <c r="R114" i="2"/>
  <c r="R113" i="2"/>
  <c r="R62" i="2"/>
  <c r="AQ111" i="2"/>
  <c r="AU111" i="2"/>
  <c r="AT112" i="2"/>
  <c r="AX120" i="2"/>
  <c r="AX117" i="2"/>
  <c r="AX112" i="2"/>
  <c r="AX111" i="2"/>
  <c r="AT120" i="2"/>
  <c r="AX119" i="2"/>
  <c r="AT118" i="2"/>
  <c r="AT119" i="2"/>
  <c r="AT117" i="2"/>
  <c r="AT111" i="2"/>
  <c r="AC17" i="2"/>
  <c r="AC32" i="2"/>
  <c r="AC37" i="2"/>
  <c r="AC31" i="2"/>
  <c r="O119" i="2"/>
  <c r="V53" i="2"/>
  <c r="V49" i="2"/>
  <c r="AC43" i="2"/>
  <c r="Z15" i="2"/>
  <c r="Y42" i="2"/>
  <c r="Y38" i="2"/>
  <c r="K33" i="2"/>
  <c r="V61" i="2"/>
  <c r="R61" i="2"/>
  <c r="V48" i="2"/>
  <c r="R53" i="2"/>
  <c r="AP47" i="2"/>
  <c r="Y31" i="2"/>
  <c r="AC30" i="2"/>
  <c r="Y41" i="2"/>
  <c r="R48" i="2"/>
  <c r="Y34" i="2"/>
  <c r="Y37" i="2"/>
  <c r="Y44" i="2"/>
  <c r="Y43" i="2"/>
  <c r="O115" i="2"/>
  <c r="R49" i="2"/>
  <c r="O18" i="2"/>
  <c r="O120" i="2"/>
  <c r="K34" i="2"/>
  <c r="O116" i="2"/>
  <c r="O32" i="2"/>
  <c r="K113" i="2"/>
  <c r="O113" i="2"/>
  <c r="O31" i="2"/>
  <c r="K116" i="2"/>
  <c r="K114" i="2"/>
  <c r="O44" i="2"/>
  <c r="K120" i="2"/>
  <c r="O112" i="2"/>
  <c r="N111" i="2"/>
  <c r="K112" i="2"/>
  <c r="O114" i="2"/>
  <c r="AN15" i="2"/>
  <c r="K35" i="2"/>
  <c r="K111" i="2"/>
  <c r="AQ45" i="2"/>
  <c r="K15" i="2"/>
  <c r="K44" i="2"/>
  <c r="K18" i="2"/>
  <c r="O33" i="2"/>
  <c r="AY111" i="2"/>
  <c r="BK96" i="2"/>
  <c r="W111" i="2"/>
  <c r="V111" i="2"/>
  <c r="U111" i="2"/>
  <c r="AY15" i="2"/>
  <c r="AW15" i="2"/>
  <c r="O34" i="2"/>
  <c r="K17" i="2"/>
  <c r="K46" i="2"/>
  <c r="K45" i="2"/>
  <c r="O16" i="2"/>
  <c r="O17" i="2"/>
  <c r="L15" i="2"/>
  <c r="K41" i="2"/>
  <c r="K30" i="2"/>
  <c r="K32" i="2"/>
  <c r="O30" i="2"/>
  <c r="O35" i="2"/>
  <c r="K38" i="2"/>
  <c r="O43" i="2"/>
  <c r="O45" i="2"/>
  <c r="O41" i="2"/>
  <c r="O38" i="2"/>
  <c r="K31" i="2"/>
  <c r="K42" i="2"/>
  <c r="O42" i="2"/>
  <c r="N15" i="2"/>
  <c r="D16" i="2"/>
  <c r="K16" i="2"/>
  <c r="BD15" i="2"/>
  <c r="BE15" i="2"/>
  <c r="AM15" i="2"/>
  <c r="AQ44" i="2"/>
  <c r="AM17" i="2"/>
  <c r="AQ32" i="2"/>
  <c r="BH16" i="2"/>
  <c r="AM45" i="2"/>
  <c r="AQ18" i="2"/>
  <c r="AM30" i="2"/>
  <c r="AQ36" i="2"/>
  <c r="AQ43" i="2"/>
  <c r="AQ42" i="2"/>
  <c r="AQ38" i="2"/>
  <c r="AQ31" i="2"/>
  <c r="AM43" i="2"/>
  <c r="AM36" i="2"/>
  <c r="AQ30" i="2"/>
  <c r="AM32" i="2"/>
  <c r="AM38" i="2"/>
  <c r="AM18" i="2"/>
  <c r="AQ37" i="2"/>
  <c r="AJ15" i="2"/>
  <c r="AF16" i="2"/>
  <c r="Y112" i="2"/>
  <c r="AQ120" i="2"/>
  <c r="AM114" i="2"/>
  <c r="AQ113" i="2"/>
  <c r="AM111" i="2"/>
  <c r="AM120" i="2"/>
  <c r="AQ114" i="2"/>
  <c r="AQ112" i="2"/>
  <c r="AM119" i="2"/>
  <c r="AN111" i="2"/>
  <c r="AQ119" i="2"/>
  <c r="AM113" i="2"/>
  <c r="AC116" i="2"/>
  <c r="Y120" i="2"/>
  <c r="Y119" i="2"/>
  <c r="Y111" i="2"/>
  <c r="Z111" i="2"/>
  <c r="AC113" i="2"/>
  <c r="Y114" i="2"/>
  <c r="AC115" i="2"/>
  <c r="Y113" i="2"/>
  <c r="AC114" i="2"/>
  <c r="Y115" i="2"/>
  <c r="Y116" i="2"/>
  <c r="AC120" i="2"/>
  <c r="AC119" i="2"/>
  <c r="P111" i="2"/>
  <c r="O111" i="2"/>
  <c r="BH112" i="2"/>
  <c r="BK15" i="2"/>
  <c r="H113" i="2"/>
  <c r="D116" i="2"/>
  <c r="D111" i="2"/>
  <c r="H114" i="2"/>
  <c r="D120" i="2"/>
  <c r="D114" i="2"/>
  <c r="H116" i="2"/>
  <c r="H112" i="2"/>
  <c r="H115" i="2"/>
  <c r="D113" i="2"/>
  <c r="H111" i="2"/>
  <c r="D115" i="2"/>
  <c r="G111" i="2"/>
  <c r="D119" i="2"/>
  <c r="V45" i="2"/>
  <c r="R44" i="2"/>
  <c r="V43" i="2"/>
  <c r="R42" i="2"/>
  <c r="R46" i="2"/>
  <c r="V32" i="2"/>
  <c r="R31" i="2"/>
  <c r="R43" i="2"/>
  <c r="R34" i="2"/>
  <c r="R18" i="2"/>
  <c r="V38" i="2"/>
  <c r="R37" i="2"/>
  <c r="V30" i="2"/>
  <c r="R38" i="2"/>
  <c r="V31" i="2"/>
  <c r="R30" i="2"/>
  <c r="R41" i="2"/>
  <c r="V34" i="2"/>
  <c r="R15" i="2"/>
  <c r="R36" i="2"/>
  <c r="V41" i="2"/>
  <c r="V46" i="2"/>
  <c r="V42" i="2"/>
  <c r="V44" i="2"/>
  <c r="V37" i="2"/>
  <c r="S15" i="2"/>
  <c r="R45" i="2"/>
  <c r="V17" i="2"/>
  <c r="V18" i="2"/>
  <c r="R32" i="2"/>
  <c r="R17" i="2"/>
  <c r="V15" i="2"/>
  <c r="U15" i="2"/>
  <c r="V16" i="2"/>
  <c r="AF120" i="2"/>
  <c r="AF114" i="2"/>
  <c r="AJ116" i="2"/>
  <c r="AJ113" i="2"/>
  <c r="AF116" i="2"/>
  <c r="AF111" i="2"/>
  <c r="AJ114" i="2"/>
  <c r="AJ120" i="2"/>
  <c r="AJ112" i="2"/>
  <c r="AJ119" i="2"/>
  <c r="AF113" i="2"/>
  <c r="AF119" i="2"/>
  <c r="AJ115" i="2"/>
  <c r="AF115" i="2"/>
  <c r="BL43" i="2"/>
  <c r="BH42" i="2"/>
  <c r="BH43" i="2"/>
  <c r="BL26" i="2"/>
  <c r="BH25" i="2"/>
  <c r="BL37" i="2"/>
  <c r="BH28" i="2"/>
  <c r="BL42" i="2"/>
  <c r="BL40" i="2"/>
  <c r="BL24" i="2"/>
  <c r="BH40" i="2"/>
  <c r="BL25" i="2"/>
  <c r="BH24" i="2"/>
  <c r="BL28" i="2"/>
  <c r="BH27" i="2"/>
  <c r="BL27" i="2"/>
  <c r="BH26" i="2"/>
  <c r="BL38" i="2"/>
  <c r="BH38" i="2"/>
  <c r="BH37" i="2"/>
  <c r="BH15" i="2"/>
  <c r="BH17" i="2"/>
  <c r="BL17" i="2"/>
  <c r="BL16" i="2"/>
  <c r="BH102" i="2"/>
  <c r="BL102" i="2"/>
  <c r="BH96" i="2"/>
  <c r="BL99" i="2"/>
  <c r="AP15" i="2"/>
  <c r="AR15" i="2"/>
  <c r="AQ15" i="2"/>
  <c r="BL96" i="2"/>
  <c r="BH118" i="2"/>
  <c r="BL120" i="2"/>
  <c r="BL117" i="2"/>
  <c r="BH111" i="2"/>
  <c r="BH120" i="2"/>
  <c r="BL118" i="2"/>
  <c r="BH117" i="2"/>
  <c r="BH119" i="2"/>
  <c r="BL111" i="2"/>
  <c r="BL112" i="2"/>
  <c r="BK111" i="2"/>
  <c r="BL119" i="2"/>
  <c r="D112" i="2"/>
  <c r="R16" i="2"/>
  <c r="AF112" i="2"/>
  <c r="BB47" i="2"/>
  <c r="BA47" i="2"/>
  <c r="BA56" i="2"/>
  <c r="BA49" i="2"/>
  <c r="BE55" i="2"/>
  <c r="BE56" i="2"/>
  <c r="BA55" i="2"/>
  <c r="BA54" i="2"/>
  <c r="BE54" i="2"/>
  <c r="BE62" i="2"/>
  <c r="BA48" i="2"/>
  <c r="BA62" i="2"/>
  <c r="BE61" i="2"/>
  <c r="AY47" i="2"/>
  <c r="AX47" i="2"/>
  <c r="AW47" i="2"/>
  <c r="BL15" i="2"/>
  <c r="D46" i="2"/>
  <c r="D44" i="2"/>
  <c r="H43" i="2"/>
  <c r="D42" i="2"/>
  <c r="H44" i="2"/>
  <c r="D41" i="2"/>
  <c r="H34" i="2"/>
  <c r="D33" i="2"/>
  <c r="D43" i="2"/>
  <c r="H46" i="2"/>
  <c r="H32" i="2"/>
  <c r="D31" i="2"/>
  <c r="H41" i="2"/>
  <c r="H33" i="2"/>
  <c r="D32" i="2"/>
  <c r="D35" i="2"/>
  <c r="H31" i="2"/>
  <c r="H30" i="2"/>
  <c r="D18" i="2"/>
  <c r="H42" i="2"/>
  <c r="H35" i="2"/>
  <c r="D30" i="2"/>
  <c r="D45" i="2"/>
  <c r="D34" i="2"/>
  <c r="D22" i="2"/>
  <c r="H18" i="2"/>
  <c r="D15" i="2"/>
  <c r="H17" i="2"/>
  <c r="D17" i="2"/>
  <c r="H15" i="2"/>
  <c r="G15" i="2"/>
  <c r="AJ47" i="2"/>
  <c r="AI47" i="2"/>
  <c r="D98" i="2"/>
  <c r="H96" i="2"/>
  <c r="H98" i="2"/>
  <c r="G96" i="2"/>
  <c r="D97" i="2"/>
  <c r="D96" i="2"/>
  <c r="H97" i="2"/>
  <c r="AJ43" i="2"/>
  <c r="AF42" i="2"/>
  <c r="AF46" i="2"/>
  <c r="AF37" i="2"/>
  <c r="AJ30" i="2"/>
  <c r="AF43" i="2"/>
  <c r="AJ41" i="2"/>
  <c r="AF32" i="2"/>
  <c r="AJ44" i="2"/>
  <c r="AJ36" i="2"/>
  <c r="AF44" i="2"/>
  <c r="AJ37" i="2"/>
  <c r="AF36" i="2"/>
  <c r="AJ32" i="2"/>
  <c r="AF31" i="2"/>
  <c r="AF45" i="2"/>
  <c r="AF18" i="2"/>
  <c r="AF15" i="2"/>
  <c r="AJ34" i="2"/>
  <c r="AJ46" i="2"/>
  <c r="AJ31" i="2"/>
  <c r="AJ42" i="2"/>
  <c r="AF41" i="2"/>
  <c r="AF30" i="2"/>
  <c r="AJ18" i="2"/>
  <c r="AF34" i="2"/>
  <c r="AJ16" i="2"/>
  <c r="AJ17" i="2"/>
  <c r="AF17" i="2"/>
  <c r="AD15" i="2"/>
  <c r="AC15" i="2"/>
  <c r="AB15" i="2"/>
  <c r="K49" i="2"/>
  <c r="K53" i="2"/>
  <c r="L47" i="2"/>
  <c r="K47" i="2"/>
  <c r="O53" i="2"/>
  <c r="O62" i="2"/>
  <c r="O61" i="2"/>
  <c r="O49" i="2"/>
  <c r="N47" i="2"/>
  <c r="K48" i="2"/>
  <c r="O47" i="2"/>
  <c r="O48" i="2"/>
  <c r="K62" i="2"/>
  <c r="BA61" i="2"/>
  <c r="BD111" i="2"/>
  <c r="BE111" i="2"/>
  <c r="H16" i="2"/>
  <c r="AI111" i="2"/>
  <c r="V47" i="2"/>
  <c r="W47" i="2"/>
  <c r="U47" i="2"/>
  <c r="K61" i="2"/>
  <c r="AD111" i="2"/>
  <c r="AC111" i="2"/>
  <c r="AB111" i="2"/>
  <c r="AC48" i="2"/>
  <c r="AC49" i="2"/>
  <c r="AC53" i="2"/>
  <c r="Z47" i="2"/>
  <c r="Y49" i="2"/>
  <c r="Y53" i="2"/>
  <c r="AC47" i="2"/>
  <c r="Y47" i="2"/>
  <c r="Y48" i="2"/>
  <c r="Y62" i="2"/>
  <c r="AC61" i="2"/>
  <c r="AB47" i="2"/>
  <c r="AC62" i="2"/>
  <c r="AJ111" i="2"/>
  <c r="BG128" i="2"/>
  <c r="BI108" i="2" l="1"/>
  <c r="BM108" i="2"/>
  <c r="BM57" i="2"/>
  <c r="BI57" i="2"/>
  <c r="BB57" i="2"/>
  <c r="BF57" i="2"/>
  <c r="AK124" i="2"/>
  <c r="AG124" i="2"/>
  <c r="BF124" i="2"/>
  <c r="BB124" i="2"/>
  <c r="BM93" i="2"/>
  <c r="BI92" i="2"/>
  <c r="BI93" i="2"/>
  <c r="BM92" i="2"/>
  <c r="AG93" i="2"/>
  <c r="AK92" i="2"/>
  <c r="AK93" i="2"/>
  <c r="AG92" i="2"/>
  <c r="BF111" i="2"/>
  <c r="BB92" i="2"/>
  <c r="BB93" i="2"/>
  <c r="BF93" i="2"/>
  <c r="BF92" i="2"/>
  <c r="AG15" i="2"/>
  <c r="AG63" i="2"/>
  <c r="AK63" i="2"/>
  <c r="BF63" i="2"/>
  <c r="BB63" i="2"/>
  <c r="BM63" i="2"/>
  <c r="BI63" i="2"/>
  <c r="AY128" i="2"/>
  <c r="AK47" i="2"/>
  <c r="AG111" i="2"/>
  <c r="AG96" i="2"/>
  <c r="AW128" i="2"/>
  <c r="BB77" i="2"/>
  <c r="BF77" i="2"/>
  <c r="BF122" i="2"/>
  <c r="BB105" i="2"/>
  <c r="BB80" i="2"/>
  <c r="BB37" i="2"/>
  <c r="BB18" i="2"/>
  <c r="BF14" i="2"/>
  <c r="BB122" i="2"/>
  <c r="BB120" i="2"/>
  <c r="BB44" i="2"/>
  <c r="BF41" i="2"/>
  <c r="BB128" i="2"/>
  <c r="BF123" i="2"/>
  <c r="BF102" i="2"/>
  <c r="BB69" i="2"/>
  <c r="BA128" i="2"/>
  <c r="BF89" i="2"/>
  <c r="BF83" i="2"/>
  <c r="BB68" i="2"/>
  <c r="BF42" i="2"/>
  <c r="BB41" i="2"/>
  <c r="BF38" i="2"/>
  <c r="BB31" i="2"/>
  <c r="BF6" i="2"/>
  <c r="BF7" i="2"/>
  <c r="BF37" i="2"/>
  <c r="BB123" i="2"/>
  <c r="BF121" i="2"/>
  <c r="BB117" i="2"/>
  <c r="BB102" i="2"/>
  <c r="BF81" i="2"/>
  <c r="BB67" i="2"/>
  <c r="BF55" i="2"/>
  <c r="BB46" i="2"/>
  <c r="BF43" i="2"/>
  <c r="BF17" i="2"/>
  <c r="BB13" i="2"/>
  <c r="BF12" i="2"/>
  <c r="BB6" i="2"/>
  <c r="BF118" i="2"/>
  <c r="BB89" i="2"/>
  <c r="BF87" i="2"/>
  <c r="BB83" i="2"/>
  <c r="BB66" i="2"/>
  <c r="BF56" i="2"/>
  <c r="BB42" i="2"/>
  <c r="BB38" i="2"/>
  <c r="BB36" i="2"/>
  <c r="BB30" i="2"/>
  <c r="BB17" i="2"/>
  <c r="BF9" i="2"/>
  <c r="BB107" i="2"/>
  <c r="BB81" i="2"/>
  <c r="BF80" i="2"/>
  <c r="BB55" i="2"/>
  <c r="BB49" i="2"/>
  <c r="BB43" i="2"/>
  <c r="BF120" i="2"/>
  <c r="BB118" i="2"/>
  <c r="BB87" i="2"/>
  <c r="BB56" i="2"/>
  <c r="BF44" i="2"/>
  <c r="BB34" i="2"/>
  <c r="BB32" i="2"/>
  <c r="BB7" i="2"/>
  <c r="BF18" i="2"/>
  <c r="BB14" i="2"/>
  <c r="BB12" i="2"/>
  <c r="BF46" i="2"/>
  <c r="BF13" i="2"/>
  <c r="BF82" i="2"/>
  <c r="BB9" i="2"/>
  <c r="BB62" i="2"/>
  <c r="BB91" i="2"/>
  <c r="BB85" i="2"/>
  <c r="BF99" i="2"/>
  <c r="BF90" i="2"/>
  <c r="BF16" i="2"/>
  <c r="BF54" i="2"/>
  <c r="BF119" i="2"/>
  <c r="BF85" i="2"/>
  <c r="BB54" i="2"/>
  <c r="BF84" i="2"/>
  <c r="BB119" i="2"/>
  <c r="BB104" i="2"/>
  <c r="BF91" i="2"/>
  <c r="BB82" i="2"/>
  <c r="BB99" i="2"/>
  <c r="BF62" i="2"/>
  <c r="BF61" i="2"/>
  <c r="BF73" i="2"/>
  <c r="BE128" i="2"/>
  <c r="BB48" i="2"/>
  <c r="BB5" i="2"/>
  <c r="BB121" i="2"/>
  <c r="BF112" i="2"/>
  <c r="BB84" i="2"/>
  <c r="BF47" i="2"/>
  <c r="BD128" i="2"/>
  <c r="BB96" i="2"/>
  <c r="BF15" i="2"/>
  <c r="BB111" i="2"/>
  <c r="BF128" i="2"/>
  <c r="BB103" i="2"/>
  <c r="BB73" i="2"/>
  <c r="BB65" i="2"/>
  <c r="BB15" i="2"/>
  <c r="BF5" i="2"/>
  <c r="BB90" i="2"/>
  <c r="BF8" i="2"/>
  <c r="BB112" i="2"/>
  <c r="BB61" i="2"/>
  <c r="BF96" i="2"/>
  <c r="BB16" i="2"/>
  <c r="BB8" i="2"/>
  <c r="AK77" i="2"/>
  <c r="AG77" i="2"/>
  <c r="AK120" i="2"/>
  <c r="AK116" i="2"/>
  <c r="AK113" i="2"/>
  <c r="AG69" i="2"/>
  <c r="AK67" i="2"/>
  <c r="AK66" i="2"/>
  <c r="AG44" i="2"/>
  <c r="AG34" i="2"/>
  <c r="AG32" i="2"/>
  <c r="AK31" i="2"/>
  <c r="AK10" i="2"/>
  <c r="AG9" i="2"/>
  <c r="AG7" i="2"/>
  <c r="AG18" i="2"/>
  <c r="AK16" i="2"/>
  <c r="AG128" i="2"/>
  <c r="AK114" i="2"/>
  <c r="AG79" i="2"/>
  <c r="AG68" i="2"/>
  <c r="AK46" i="2"/>
  <c r="AF128" i="2"/>
  <c r="AG120" i="2"/>
  <c r="AG116" i="2"/>
  <c r="AG67" i="2"/>
  <c r="AK123" i="2"/>
  <c r="AG114" i="2"/>
  <c r="AK101" i="2"/>
  <c r="AK78" i="2"/>
  <c r="AG46" i="2"/>
  <c r="AK88" i="2"/>
  <c r="AK86" i="2"/>
  <c r="AK83" i="2"/>
  <c r="AG48" i="2"/>
  <c r="AK42" i="2"/>
  <c r="AK41" i="2"/>
  <c r="AK37" i="2"/>
  <c r="AK36" i="2"/>
  <c r="AK30" i="2"/>
  <c r="AG41" i="2"/>
  <c r="AG37" i="2"/>
  <c r="AG123" i="2"/>
  <c r="AK122" i="2"/>
  <c r="AG101" i="2"/>
  <c r="AG78" i="2"/>
  <c r="AK49" i="2"/>
  <c r="AK43" i="2"/>
  <c r="AG42" i="2"/>
  <c r="AG122" i="2"/>
  <c r="AG88" i="2"/>
  <c r="AG86" i="2"/>
  <c r="AG83" i="2"/>
  <c r="AK69" i="2"/>
  <c r="AK44" i="2"/>
  <c r="AK79" i="2"/>
  <c r="AK68" i="2"/>
  <c r="AG49" i="2"/>
  <c r="AG45" i="2"/>
  <c r="AG43" i="2"/>
  <c r="AK18" i="2"/>
  <c r="AG6" i="2"/>
  <c r="AK7" i="2"/>
  <c r="AK32" i="2"/>
  <c r="AG31" i="2"/>
  <c r="AG10" i="2"/>
  <c r="AG30" i="2"/>
  <c r="AG62" i="2"/>
  <c r="AG36" i="2"/>
  <c r="AK34" i="2"/>
  <c r="AK100" i="2"/>
  <c r="AK65" i="2"/>
  <c r="AK121" i="2"/>
  <c r="AG113" i="2"/>
  <c r="AG119" i="2"/>
  <c r="AK119" i="2"/>
  <c r="AG84" i="2"/>
  <c r="AG17" i="2"/>
  <c r="AK48" i="2"/>
  <c r="AK85" i="2"/>
  <c r="AG85" i="2"/>
  <c r="AK91" i="2"/>
  <c r="AK9" i="2"/>
  <c r="AK62" i="2"/>
  <c r="AK112" i="2"/>
  <c r="AG82" i="2"/>
  <c r="AG100" i="2"/>
  <c r="AG66" i="2"/>
  <c r="AK17" i="2"/>
  <c r="AG61" i="2"/>
  <c r="AG91" i="2"/>
  <c r="AK5" i="2"/>
  <c r="AK8" i="2"/>
  <c r="AG115" i="2"/>
  <c r="AK115" i="2"/>
  <c r="AK82" i="2"/>
  <c r="AK6" i="2"/>
  <c r="AJ128" i="2"/>
  <c r="AK99" i="2"/>
  <c r="AG5" i="2"/>
  <c r="AK84" i="2"/>
  <c r="AK61" i="2"/>
  <c r="AG8" i="2"/>
  <c r="AK15" i="2"/>
  <c r="AK96" i="2"/>
  <c r="AG112" i="2"/>
  <c r="AG47" i="2"/>
  <c r="AK73" i="2"/>
  <c r="AG99" i="2"/>
  <c r="AG16" i="2"/>
  <c r="AK90" i="2"/>
  <c r="AG90" i="2"/>
  <c r="AG121" i="2"/>
  <c r="AK111" i="2"/>
  <c r="AI128" i="2"/>
  <c r="AK128" i="2"/>
  <c r="AG73" i="2"/>
  <c r="AG65" i="2"/>
  <c r="I76" i="2"/>
  <c r="I74" i="2"/>
  <c r="I75" i="2"/>
  <c r="I73" i="2"/>
  <c r="E85" i="2"/>
  <c r="BI77" i="2"/>
  <c r="BM77" i="2"/>
  <c r="BI96" i="2"/>
  <c r="E123" i="2"/>
  <c r="E119" i="2"/>
  <c r="E116" i="2"/>
  <c r="E107" i="2"/>
  <c r="I128" i="2"/>
  <c r="I114" i="2"/>
  <c r="H128" i="2"/>
  <c r="E120" i="2"/>
  <c r="I105" i="2"/>
  <c r="G128" i="2"/>
  <c r="D128" i="2"/>
  <c r="I116" i="2"/>
  <c r="I107" i="2"/>
  <c r="I113" i="2"/>
  <c r="E98" i="2"/>
  <c r="E86" i="2"/>
  <c r="E114" i="2"/>
  <c r="I96" i="2"/>
  <c r="E128" i="2"/>
  <c r="E121" i="2"/>
  <c r="I103" i="2"/>
  <c r="E97" i="2"/>
  <c r="I123" i="2"/>
  <c r="I111" i="2"/>
  <c r="E105" i="2"/>
  <c r="I104" i="2"/>
  <c r="E90" i="2"/>
  <c r="E82" i="2"/>
  <c r="I67" i="2"/>
  <c r="E69" i="2"/>
  <c r="I83" i="2"/>
  <c r="I68" i="2"/>
  <c r="E67" i="2"/>
  <c r="I86" i="2"/>
  <c r="I98" i="2"/>
  <c r="E83" i="2"/>
  <c r="E76" i="2"/>
  <c r="I69" i="2"/>
  <c r="E68" i="2"/>
  <c r="E66" i="2"/>
  <c r="I42" i="2"/>
  <c r="I49" i="2"/>
  <c r="I53" i="2"/>
  <c r="E48" i="2"/>
  <c r="I61" i="2"/>
  <c r="E49" i="2"/>
  <c r="I46" i="2"/>
  <c r="E45" i="2"/>
  <c r="E75" i="2"/>
  <c r="E46" i="2"/>
  <c r="E43" i="2"/>
  <c r="I32" i="2"/>
  <c r="E31" i="2"/>
  <c r="I44" i="2"/>
  <c r="I35" i="2"/>
  <c r="E34" i="2"/>
  <c r="E18" i="2"/>
  <c r="I65" i="2"/>
  <c r="E53" i="2"/>
  <c r="E42" i="2"/>
  <c r="E35" i="2"/>
  <c r="I43" i="2"/>
  <c r="I31" i="2"/>
  <c r="E30" i="2"/>
  <c r="E22" i="2"/>
  <c r="I30" i="2"/>
  <c r="I41" i="2"/>
  <c r="I9" i="2"/>
  <c r="I34" i="2"/>
  <c r="E41" i="2"/>
  <c r="I33" i="2"/>
  <c r="E32" i="2"/>
  <c r="I10" i="2"/>
  <c r="I7" i="2"/>
  <c r="I66" i="2"/>
  <c r="E44" i="2"/>
  <c r="E33" i="2"/>
  <c r="E47" i="2"/>
  <c r="E7" i="2"/>
  <c r="E10" i="2"/>
  <c r="I18" i="2"/>
  <c r="E17" i="2"/>
  <c r="E6" i="2"/>
  <c r="E74" i="2"/>
  <c r="I97" i="2"/>
  <c r="I5" i="2"/>
  <c r="I85" i="2"/>
  <c r="E113" i="2"/>
  <c r="E115" i="2"/>
  <c r="E91" i="2"/>
  <c r="I91" i="2"/>
  <c r="E8" i="2"/>
  <c r="I17" i="2"/>
  <c r="I6" i="2"/>
  <c r="E62" i="2"/>
  <c r="E61" i="2"/>
  <c r="E5" i="2"/>
  <c r="I8" i="2"/>
  <c r="I62" i="2"/>
  <c r="I82" i="2"/>
  <c r="E104" i="2"/>
  <c r="I48" i="2"/>
  <c r="I115" i="2"/>
  <c r="E122" i="2"/>
  <c r="I122" i="2"/>
  <c r="E65" i="2"/>
  <c r="I112" i="2"/>
  <c r="E9" i="2"/>
  <c r="E84" i="2"/>
  <c r="E16" i="2"/>
  <c r="I16" i="2"/>
  <c r="I84" i="2"/>
  <c r="I47" i="2"/>
  <c r="I121" i="2"/>
  <c r="E73" i="2"/>
  <c r="I90" i="2"/>
  <c r="E112" i="2"/>
  <c r="E103" i="2"/>
  <c r="BI111" i="2"/>
  <c r="BI15" i="2"/>
  <c r="E111" i="2"/>
  <c r="I15" i="2"/>
  <c r="BK128" i="2"/>
  <c r="BI123" i="2"/>
  <c r="BM120" i="2"/>
  <c r="BI119" i="2"/>
  <c r="BM117" i="2"/>
  <c r="BI104" i="2"/>
  <c r="BI120" i="2"/>
  <c r="BM105" i="2"/>
  <c r="BI128" i="2"/>
  <c r="BM118" i="2"/>
  <c r="BI117" i="2"/>
  <c r="BI105" i="2"/>
  <c r="BI118" i="2"/>
  <c r="BH128" i="2"/>
  <c r="BI102" i="2"/>
  <c r="BM83" i="2"/>
  <c r="BM119" i="2"/>
  <c r="BI89" i="2"/>
  <c r="BI121" i="2"/>
  <c r="BM104" i="2"/>
  <c r="BM123" i="2"/>
  <c r="BM103" i="2"/>
  <c r="BI85" i="2"/>
  <c r="BM111" i="2"/>
  <c r="BM102" i="2"/>
  <c r="BI83" i="2"/>
  <c r="BI82" i="2"/>
  <c r="BM80" i="2"/>
  <c r="BI90" i="2"/>
  <c r="BI87" i="2"/>
  <c r="BM70" i="2"/>
  <c r="BI72" i="2"/>
  <c r="BM81" i="2"/>
  <c r="BI80" i="2"/>
  <c r="BM71" i="2"/>
  <c r="BI70" i="2"/>
  <c r="BM66" i="2"/>
  <c r="BI81" i="2"/>
  <c r="BM72" i="2"/>
  <c r="BM42" i="2"/>
  <c r="BM56" i="2"/>
  <c r="BI55" i="2"/>
  <c r="BI47" i="2"/>
  <c r="BM52" i="2"/>
  <c r="BI51" i="2"/>
  <c r="BI48" i="2"/>
  <c r="BM54" i="2"/>
  <c r="BM61" i="2"/>
  <c r="BI71" i="2"/>
  <c r="BI56" i="2"/>
  <c r="BM50" i="2"/>
  <c r="BM55" i="2"/>
  <c r="BI66" i="2"/>
  <c r="BM51" i="2"/>
  <c r="BI50" i="2"/>
  <c r="BM37" i="2"/>
  <c r="BI28" i="2"/>
  <c r="BM40" i="2"/>
  <c r="BM24" i="2"/>
  <c r="BI52" i="2"/>
  <c r="BM27" i="2"/>
  <c r="BI26" i="2"/>
  <c r="BM43" i="2"/>
  <c r="BM28" i="2"/>
  <c r="BI27" i="2"/>
  <c r="BI38" i="2"/>
  <c r="BM14" i="2"/>
  <c r="BI13" i="2"/>
  <c r="BI42" i="2"/>
  <c r="BM38" i="2"/>
  <c r="BI25" i="2"/>
  <c r="BI24" i="2"/>
  <c r="BM9" i="2"/>
  <c r="BM12" i="2"/>
  <c r="BI11" i="2"/>
  <c r="BI37" i="2"/>
  <c r="BI14" i="2"/>
  <c r="BM7" i="2"/>
  <c r="BI40" i="2"/>
  <c r="BM13" i="2"/>
  <c r="BI12" i="2"/>
  <c r="BM26" i="2"/>
  <c r="BM25" i="2"/>
  <c r="BI7" i="2"/>
  <c r="BI43" i="2"/>
  <c r="BI6" i="2"/>
  <c r="BM65" i="2"/>
  <c r="BM16" i="2"/>
  <c r="BM6" i="2"/>
  <c r="BI62" i="2"/>
  <c r="BI91" i="2"/>
  <c r="BI122" i="2"/>
  <c r="BM112" i="2"/>
  <c r="BM91" i="2"/>
  <c r="BI9" i="2"/>
  <c r="BM85" i="2"/>
  <c r="BI84" i="2"/>
  <c r="BM122" i="2"/>
  <c r="BI17" i="2"/>
  <c r="BM17" i="2"/>
  <c r="BI65" i="2"/>
  <c r="BI103" i="2"/>
  <c r="BM48" i="2"/>
  <c r="BM8" i="2"/>
  <c r="BI61" i="2"/>
  <c r="BI54" i="2"/>
  <c r="BM5" i="2"/>
  <c r="BM62" i="2"/>
  <c r="BM82" i="2"/>
  <c r="BM99" i="2"/>
  <c r="BM84" i="2"/>
  <c r="BI8" i="2"/>
  <c r="BI73" i="2"/>
  <c r="BM15" i="2"/>
  <c r="BM96" i="2"/>
  <c r="BM47" i="2"/>
  <c r="BM73" i="2"/>
  <c r="BM121" i="2"/>
  <c r="BM90" i="2"/>
  <c r="BI5" i="2"/>
  <c r="BI112" i="2"/>
  <c r="BI99" i="2"/>
  <c r="BI16" i="2"/>
  <c r="E15" i="2"/>
  <c r="BL128" i="2"/>
  <c r="E96" i="2"/>
  <c r="BM128" i="2"/>
  <c r="BY103" i="1" l="1"/>
  <c r="CC103" i="1" s="1"/>
  <c r="BP103" i="1"/>
  <c r="BT103" i="1" s="1"/>
  <c r="BG103" i="1"/>
  <c r="BK103" i="1" s="1"/>
  <c r="AX103" i="1"/>
  <c r="BB103" i="1" s="1"/>
  <c r="AO103" i="1"/>
  <c r="AS103" i="1" s="1"/>
  <c r="AF103" i="1"/>
  <c r="AJ103" i="1" s="1"/>
  <c r="W103" i="1"/>
  <c r="AA103" i="1" s="1"/>
  <c r="N103" i="1"/>
  <c r="R103" i="1" s="1"/>
  <c r="E103" i="1"/>
  <c r="BY102" i="1"/>
  <c r="CC102" i="1" s="1"/>
  <c r="BP102" i="1"/>
  <c r="BT102" i="1" s="1"/>
  <c r="BG102" i="1"/>
  <c r="BK102" i="1" s="1"/>
  <c r="AX102" i="1"/>
  <c r="BB102" i="1" s="1"/>
  <c r="AO102" i="1"/>
  <c r="AS102" i="1" s="1"/>
  <c r="AF102" i="1"/>
  <c r="AJ102" i="1" s="1"/>
  <c r="W102" i="1"/>
  <c r="AA102" i="1" s="1"/>
  <c r="N102" i="1"/>
  <c r="R102" i="1" s="1"/>
  <c r="E102" i="1"/>
  <c r="C87" i="1"/>
  <c r="BY94" i="1"/>
  <c r="CC94" i="1" s="1"/>
  <c r="BP94" i="1"/>
  <c r="BG94" i="1"/>
  <c r="AX94" i="1"/>
  <c r="AO94" i="1"/>
  <c r="AS94" i="1" s="1"/>
  <c r="AF94" i="1"/>
  <c r="W94" i="1"/>
  <c r="N94" i="1"/>
  <c r="E94" i="1"/>
  <c r="BY93" i="1"/>
  <c r="BP93" i="1"/>
  <c r="BT93" i="1" s="1"/>
  <c r="BG93" i="1"/>
  <c r="AX93" i="1"/>
  <c r="BB93" i="1" s="1"/>
  <c r="AO93" i="1"/>
  <c r="AF93" i="1"/>
  <c r="W93" i="1"/>
  <c r="N93" i="1"/>
  <c r="R93" i="1" s="1"/>
  <c r="E93" i="1"/>
  <c r="BY92" i="1"/>
  <c r="CC92" i="1" s="1"/>
  <c r="BP92" i="1"/>
  <c r="BG92" i="1"/>
  <c r="BK92" i="1" s="1"/>
  <c r="AX92" i="1"/>
  <c r="AO92" i="1"/>
  <c r="AS92" i="1" s="1"/>
  <c r="AF92" i="1"/>
  <c r="AJ92" i="1" s="1"/>
  <c r="W92" i="1"/>
  <c r="AA92" i="1" s="1"/>
  <c r="N92" i="1"/>
  <c r="E92" i="1"/>
  <c r="BY91" i="1"/>
  <c r="CC91" i="1" s="1"/>
  <c r="BP91" i="1"/>
  <c r="BT91" i="1" s="1"/>
  <c r="BG91" i="1"/>
  <c r="AX90" i="1"/>
  <c r="BB90" i="1" s="1"/>
  <c r="AO89" i="1"/>
  <c r="AS89" i="1" s="1"/>
  <c r="AF89" i="1"/>
  <c r="AJ89" i="1" s="1"/>
  <c r="W89" i="1"/>
  <c r="AA89" i="1" s="1"/>
  <c r="N89" i="1"/>
  <c r="R89" i="1" s="1"/>
  <c r="E89" i="1"/>
  <c r="CB88" i="1"/>
  <c r="CB87" i="1" s="1"/>
  <c r="BX88" i="1"/>
  <c r="BX87" i="1" s="1"/>
  <c r="BW88" i="1"/>
  <c r="BW87" i="1" s="1"/>
  <c r="BS88" i="1"/>
  <c r="BS87" i="1" s="1"/>
  <c r="BO88" i="1"/>
  <c r="BO87" i="1" s="1"/>
  <c r="BN88" i="1"/>
  <c r="BN87" i="1" s="1"/>
  <c r="BJ88" i="1"/>
  <c r="BJ87" i="1" s="1"/>
  <c r="BF88" i="1"/>
  <c r="BF87" i="1" s="1"/>
  <c r="BE88" i="1"/>
  <c r="BE87" i="1" s="1"/>
  <c r="BA88" i="1"/>
  <c r="BA87" i="1" s="1"/>
  <c r="AW88" i="1"/>
  <c r="AW87" i="1" s="1"/>
  <c r="AV88" i="1"/>
  <c r="AV87" i="1" s="1"/>
  <c r="AR88" i="1"/>
  <c r="AR87" i="1" s="1"/>
  <c r="AN88" i="1"/>
  <c r="AN87" i="1" s="1"/>
  <c r="AM88" i="1"/>
  <c r="AM87" i="1" s="1"/>
  <c r="AI88" i="1"/>
  <c r="AI87" i="1" s="1"/>
  <c r="AE88" i="1"/>
  <c r="AE87" i="1" s="1"/>
  <c r="AD88" i="1"/>
  <c r="AD87" i="1" s="1"/>
  <c r="Z88" i="1"/>
  <c r="Z87" i="1" s="1"/>
  <c r="V88" i="1"/>
  <c r="V87" i="1" s="1"/>
  <c r="U88" i="1"/>
  <c r="Q88" i="1"/>
  <c r="Q87" i="1" s="1"/>
  <c r="M88" i="1"/>
  <c r="M87" i="1" s="1"/>
  <c r="L88" i="1"/>
  <c r="L87" i="1" s="1"/>
  <c r="H88" i="1"/>
  <c r="H87" i="1" s="1"/>
  <c r="D88" i="1"/>
  <c r="D87" i="1" s="1"/>
  <c r="BY86" i="1"/>
  <c r="CC86" i="1" s="1"/>
  <c r="BP86" i="1"/>
  <c r="BT86" i="1" s="1"/>
  <c r="BG86" i="1"/>
  <c r="BK86" i="1" s="1"/>
  <c r="AX86" i="1"/>
  <c r="BB86" i="1" s="1"/>
  <c r="BY85" i="1"/>
  <c r="CC85" i="1" s="1"/>
  <c r="BP85" i="1"/>
  <c r="BG85" i="1"/>
  <c r="AX85" i="1"/>
  <c r="BB85" i="1" s="1"/>
  <c r="AO85" i="1"/>
  <c r="AS85" i="1" s="1"/>
  <c r="AF85" i="1"/>
  <c r="W85" i="1"/>
  <c r="AA85" i="1" s="1"/>
  <c r="N85" i="1"/>
  <c r="R85" i="1" s="1"/>
  <c r="E85" i="1"/>
  <c r="AO84" i="1"/>
  <c r="AS84" i="1" s="1"/>
  <c r="AF84" i="1"/>
  <c r="AJ84" i="1" s="1"/>
  <c r="W84" i="1"/>
  <c r="AA84" i="1" s="1"/>
  <c r="N84" i="1"/>
  <c r="R84" i="1" s="1"/>
  <c r="E84" i="1"/>
  <c r="BY80" i="1"/>
  <c r="CC80" i="1" s="1"/>
  <c r="BP80" i="1"/>
  <c r="BT80" i="1" s="1"/>
  <c r="BG80" i="1"/>
  <c r="BK80" i="1" s="1"/>
  <c r="BG79" i="1"/>
  <c r="BK79" i="1" s="1"/>
  <c r="AX79" i="1"/>
  <c r="BB79" i="1" s="1"/>
  <c r="AO79" i="1"/>
  <c r="AS79" i="1" s="1"/>
  <c r="AF79" i="1"/>
  <c r="AJ79" i="1" s="1"/>
  <c r="W79" i="1"/>
  <c r="AA79" i="1" s="1"/>
  <c r="N79" i="1"/>
  <c r="R79" i="1" s="1"/>
  <c r="E79" i="1"/>
  <c r="BY77" i="1"/>
  <c r="CC77" i="1" s="1"/>
  <c r="BP77" i="1"/>
  <c r="BT77" i="1" s="1"/>
  <c r="BG77" i="1"/>
  <c r="BK77" i="1" s="1"/>
  <c r="AX77" i="1"/>
  <c r="AO77" i="1"/>
  <c r="AS77" i="1" s="1"/>
  <c r="AF77" i="1"/>
  <c r="AJ77" i="1" s="1"/>
  <c r="W77" i="1"/>
  <c r="AA77" i="1" s="1"/>
  <c r="N77" i="1"/>
  <c r="E77" i="1"/>
  <c r="BY74" i="1"/>
  <c r="BP74" i="1"/>
  <c r="BT74" i="1" s="1"/>
  <c r="BG74" i="1"/>
  <c r="BK74" i="1" s="1"/>
  <c r="AX74" i="1"/>
  <c r="BB74" i="1" s="1"/>
  <c r="AO74" i="1"/>
  <c r="AS74" i="1" s="1"/>
  <c r="AF74" i="1"/>
  <c r="AJ74" i="1" s="1"/>
  <c r="W74" i="1"/>
  <c r="AA74" i="1" s="1"/>
  <c r="N74" i="1"/>
  <c r="R74" i="1" s="1"/>
  <c r="E74" i="1"/>
  <c r="BY73" i="1"/>
  <c r="CC73" i="1" s="1"/>
  <c r="BP73" i="1"/>
  <c r="BT73" i="1" s="1"/>
  <c r="BG73" i="1"/>
  <c r="BK73" i="1" s="1"/>
  <c r="AX73" i="1"/>
  <c r="BB73" i="1" s="1"/>
  <c r="AO73" i="1"/>
  <c r="AS73" i="1" s="1"/>
  <c r="AF73" i="1"/>
  <c r="AJ73" i="1" s="1"/>
  <c r="W73" i="1"/>
  <c r="AA73" i="1" s="1"/>
  <c r="N73" i="1"/>
  <c r="E73" i="1"/>
  <c r="CB72" i="1"/>
  <c r="CB71" i="1" s="1"/>
  <c r="BX72" i="1"/>
  <c r="BX71" i="1" s="1"/>
  <c r="BW72" i="1"/>
  <c r="BW71" i="1" s="1"/>
  <c r="BS72" i="1"/>
  <c r="BS71" i="1" s="1"/>
  <c r="BO72" i="1"/>
  <c r="BO71" i="1" s="1"/>
  <c r="BN72" i="1"/>
  <c r="BN71" i="1" s="1"/>
  <c r="BJ72" i="1"/>
  <c r="BJ71" i="1" s="1"/>
  <c r="BF72" i="1"/>
  <c r="BF71" i="1" s="1"/>
  <c r="BE72" i="1"/>
  <c r="BE71" i="1" s="1"/>
  <c r="BA72" i="1"/>
  <c r="BA71" i="1" s="1"/>
  <c r="AW72" i="1"/>
  <c r="AW71" i="1" s="1"/>
  <c r="AV72" i="1"/>
  <c r="AV71" i="1" s="1"/>
  <c r="AR72" i="1"/>
  <c r="AR71" i="1" s="1"/>
  <c r="AN72" i="1"/>
  <c r="AN71" i="1" s="1"/>
  <c r="AM72" i="1"/>
  <c r="AM71" i="1" s="1"/>
  <c r="AI72" i="1"/>
  <c r="AI71" i="1" s="1"/>
  <c r="AE72" i="1"/>
  <c r="AE71" i="1" s="1"/>
  <c r="AD72" i="1"/>
  <c r="AD71" i="1" s="1"/>
  <c r="Z72" i="1"/>
  <c r="Z71" i="1" s="1"/>
  <c r="V72" i="1"/>
  <c r="V71" i="1" s="1"/>
  <c r="U72" i="1"/>
  <c r="U71" i="1" s="1"/>
  <c r="Q72" i="1"/>
  <c r="Q71" i="1" s="1"/>
  <c r="M72" i="1"/>
  <c r="M71" i="1" s="1"/>
  <c r="L72" i="1"/>
  <c r="L71" i="1" s="1"/>
  <c r="H72" i="1"/>
  <c r="H71" i="1" s="1"/>
  <c r="D72" i="1"/>
  <c r="D71" i="1" s="1"/>
  <c r="C72" i="1"/>
  <c r="C71" i="1" s="1"/>
  <c r="C115" i="1" s="1"/>
  <c r="BY68" i="1"/>
  <c r="CC68" i="1" s="1"/>
  <c r="BP68" i="1"/>
  <c r="BT68" i="1" s="1"/>
  <c r="BG68" i="1"/>
  <c r="AX68" i="1"/>
  <c r="BB68" i="1" s="1"/>
  <c r="AO68" i="1"/>
  <c r="AS68" i="1" s="1"/>
  <c r="AF68" i="1"/>
  <c r="AJ68" i="1" s="1"/>
  <c r="W68" i="1"/>
  <c r="AA68" i="1" s="1"/>
  <c r="N68" i="1"/>
  <c r="R68" i="1" s="1"/>
  <c r="CB67" i="1"/>
  <c r="CB61" i="1" s="1"/>
  <c r="BX67" i="1"/>
  <c r="BX61" i="1" s="1"/>
  <c r="BW67" i="1"/>
  <c r="BW61" i="1" s="1"/>
  <c r="BS67" i="1"/>
  <c r="BO67" i="1"/>
  <c r="BN67" i="1"/>
  <c r="BJ67" i="1"/>
  <c r="BF67" i="1"/>
  <c r="BE67" i="1"/>
  <c r="BA67" i="1"/>
  <c r="BA61" i="1" s="1"/>
  <c r="AW67" i="1"/>
  <c r="AV67" i="1"/>
  <c r="AR67" i="1"/>
  <c r="AN67" i="1"/>
  <c r="AM67" i="1"/>
  <c r="AI67" i="1"/>
  <c r="AE67" i="1"/>
  <c r="AD67" i="1"/>
  <c r="Z67" i="1"/>
  <c r="Z61" i="1" s="1"/>
  <c r="V67" i="1"/>
  <c r="V61" i="1" s="1"/>
  <c r="U67" i="1"/>
  <c r="U61" i="1" s="1"/>
  <c r="Q67" i="1"/>
  <c r="Q61" i="1" s="1"/>
  <c r="M67" i="1"/>
  <c r="M61" i="1" s="1"/>
  <c r="L67" i="1"/>
  <c r="L61" i="1" s="1"/>
  <c r="BP66" i="1"/>
  <c r="BG66" i="1"/>
  <c r="BK66" i="1" s="1"/>
  <c r="AX66" i="1"/>
  <c r="AO66" i="1"/>
  <c r="AS66" i="1" s="1"/>
  <c r="AF66" i="1"/>
  <c r="AJ66" i="1" s="1"/>
  <c r="BS65" i="1"/>
  <c r="BO65" i="1"/>
  <c r="BN65" i="1"/>
  <c r="BJ65" i="1"/>
  <c r="BJ61" i="1" s="1"/>
  <c r="BF65" i="1"/>
  <c r="BE65" i="1"/>
  <c r="AW65" i="1"/>
  <c r="AV65" i="1"/>
  <c r="AR65" i="1"/>
  <c r="AN65" i="1"/>
  <c r="AM65" i="1"/>
  <c r="AI65" i="1"/>
  <c r="AE65" i="1"/>
  <c r="AE61" i="1" s="1"/>
  <c r="AD65" i="1"/>
  <c r="BY64" i="1"/>
  <c r="CC64" i="1" s="1"/>
  <c r="BP64" i="1"/>
  <c r="BT64" i="1" s="1"/>
  <c r="BG64" i="1"/>
  <c r="BK64" i="1" s="1"/>
  <c r="AX64" i="1"/>
  <c r="BB64" i="1" s="1"/>
  <c r="AX63" i="1"/>
  <c r="BB63" i="1" s="1"/>
  <c r="AO63" i="1"/>
  <c r="AS63" i="1" s="1"/>
  <c r="AF63" i="1"/>
  <c r="AJ63" i="1" s="1"/>
  <c r="W63" i="1"/>
  <c r="AA63" i="1" s="1"/>
  <c r="N63" i="1"/>
  <c r="R63" i="1" s="1"/>
  <c r="E63" i="1"/>
  <c r="AX58" i="1"/>
  <c r="BB58" i="1" s="1"/>
  <c r="AO58" i="1"/>
  <c r="AS58" i="1" s="1"/>
  <c r="AF58" i="1"/>
  <c r="AJ58" i="1" s="1"/>
  <c r="W58" i="1"/>
  <c r="N58" i="1"/>
  <c r="R58" i="1" s="1"/>
  <c r="E58" i="1"/>
  <c r="BY55" i="1"/>
  <c r="CC55" i="1" s="1"/>
  <c r="BP55" i="1"/>
  <c r="BG55" i="1"/>
  <c r="AX55" i="1"/>
  <c r="BB55" i="1" s="1"/>
  <c r="AO55" i="1"/>
  <c r="AS55" i="1" s="1"/>
  <c r="AF55" i="1"/>
  <c r="AJ55" i="1" s="1"/>
  <c r="W55" i="1"/>
  <c r="N55" i="1"/>
  <c r="R55" i="1" s="1"/>
  <c r="E55" i="1"/>
  <c r="CB54" i="1"/>
  <c r="BX54" i="1"/>
  <c r="BW54" i="1"/>
  <c r="BY54" i="1" s="1"/>
  <c r="BS54" i="1"/>
  <c r="BO54" i="1"/>
  <c r="BN54" i="1"/>
  <c r="BJ54" i="1"/>
  <c r="BJ34" i="1" s="1"/>
  <c r="BF54" i="1"/>
  <c r="BE54" i="1"/>
  <c r="BA54" i="1"/>
  <c r="AW54" i="1"/>
  <c r="AV54" i="1"/>
  <c r="AR54" i="1"/>
  <c r="AN54" i="1"/>
  <c r="AM54" i="1"/>
  <c r="AI54" i="1"/>
  <c r="AE54" i="1"/>
  <c r="AD54" i="1"/>
  <c r="Z54" i="1"/>
  <c r="V54" i="1"/>
  <c r="Q54" i="1"/>
  <c r="M54" i="1"/>
  <c r="H54" i="1"/>
  <c r="H34" i="1" s="1"/>
  <c r="D54" i="1"/>
  <c r="AO49" i="1"/>
  <c r="AF49" i="1"/>
  <c r="AJ49" i="1" s="1"/>
  <c r="W49" i="1"/>
  <c r="N49" i="1"/>
  <c r="R49" i="1" s="1"/>
  <c r="E49" i="1"/>
  <c r="AO47" i="1"/>
  <c r="AS47" i="1" s="1"/>
  <c r="AF47" i="1"/>
  <c r="W47" i="1"/>
  <c r="AA47" i="1" s="1"/>
  <c r="N47" i="1"/>
  <c r="E47" i="1"/>
  <c r="AX46" i="1"/>
  <c r="AO46" i="1"/>
  <c r="AS46" i="1" s="1"/>
  <c r="AF46" i="1"/>
  <c r="W46" i="1"/>
  <c r="AA46" i="1" s="1"/>
  <c r="N46" i="1"/>
  <c r="R46" i="1" s="1"/>
  <c r="CB45" i="1"/>
  <c r="BX45" i="1"/>
  <c r="BW45" i="1"/>
  <c r="BS45" i="1"/>
  <c r="BO45" i="1"/>
  <c r="BN45" i="1"/>
  <c r="BF45" i="1"/>
  <c r="BE45" i="1"/>
  <c r="BA45" i="1"/>
  <c r="AW45" i="1"/>
  <c r="AV45" i="1"/>
  <c r="AR45" i="1"/>
  <c r="AN45" i="1"/>
  <c r="AM45" i="1"/>
  <c r="AI45" i="1"/>
  <c r="AE45" i="1"/>
  <c r="AD45" i="1"/>
  <c r="Z45" i="1"/>
  <c r="V45" i="1"/>
  <c r="U45" i="1"/>
  <c r="U34" i="1" s="1"/>
  <c r="Q45" i="1"/>
  <c r="M45" i="1"/>
  <c r="D45" i="1"/>
  <c r="AO48" i="1"/>
  <c r="AS48" i="1" s="1"/>
  <c r="AF48" i="1"/>
  <c r="AJ48" i="1" s="1"/>
  <c r="W48" i="1"/>
  <c r="AA48" i="1" s="1"/>
  <c r="N48" i="1"/>
  <c r="R48" i="1" s="1"/>
  <c r="E48" i="1"/>
  <c r="AX44" i="1"/>
  <c r="BB44" i="1" s="1"/>
  <c r="AO44" i="1"/>
  <c r="AS44" i="1" s="1"/>
  <c r="AF44" i="1"/>
  <c r="AJ44" i="1" s="1"/>
  <c r="W44" i="1"/>
  <c r="AA44" i="1" s="1"/>
  <c r="N44" i="1"/>
  <c r="R44" i="1" s="1"/>
  <c r="E44" i="1"/>
  <c r="BY43" i="1"/>
  <c r="CC43" i="1" s="1"/>
  <c r="BP43" i="1"/>
  <c r="BT43" i="1" s="1"/>
  <c r="BG43" i="1"/>
  <c r="BK43" i="1" s="1"/>
  <c r="AX43" i="1"/>
  <c r="BB43" i="1" s="1"/>
  <c r="AO43" i="1"/>
  <c r="AS43" i="1" s="1"/>
  <c r="AF43" i="1"/>
  <c r="AJ43" i="1" s="1"/>
  <c r="W43" i="1"/>
  <c r="AA43" i="1" s="1"/>
  <c r="N43" i="1"/>
  <c r="R43" i="1" s="1"/>
  <c r="E43" i="1"/>
  <c r="BY42" i="1"/>
  <c r="CC42" i="1" s="1"/>
  <c r="BP42" i="1"/>
  <c r="BT42" i="1" s="1"/>
  <c r="BG42" i="1"/>
  <c r="BK42" i="1" s="1"/>
  <c r="AX42" i="1"/>
  <c r="BB42" i="1" s="1"/>
  <c r="AO42" i="1"/>
  <c r="AS42" i="1" s="1"/>
  <c r="AF42" i="1"/>
  <c r="AJ42" i="1" s="1"/>
  <c r="W42" i="1"/>
  <c r="AA42" i="1" s="1"/>
  <c r="N42" i="1"/>
  <c r="R42" i="1" s="1"/>
  <c r="E42" i="1"/>
  <c r="BY41" i="1"/>
  <c r="CC41" i="1" s="1"/>
  <c r="BP41" i="1"/>
  <c r="BT41" i="1" s="1"/>
  <c r="BG41" i="1"/>
  <c r="BK41" i="1" s="1"/>
  <c r="BY40" i="1"/>
  <c r="CC40" i="1" s="1"/>
  <c r="BP40" i="1"/>
  <c r="BT40" i="1" s="1"/>
  <c r="BG40" i="1"/>
  <c r="BK40" i="1" s="1"/>
  <c r="AX39" i="1"/>
  <c r="BB39" i="1" s="1"/>
  <c r="AO39" i="1"/>
  <c r="AF39" i="1"/>
  <c r="AJ39" i="1" s="1"/>
  <c r="W39" i="1"/>
  <c r="N39" i="1"/>
  <c r="R39" i="1" s="1"/>
  <c r="E39" i="1"/>
  <c r="BY37" i="1"/>
  <c r="CC37" i="1" s="1"/>
  <c r="BG36" i="1"/>
  <c r="BK36" i="1" s="1"/>
  <c r="AX36" i="1"/>
  <c r="BB36" i="1" s="1"/>
  <c r="AO36" i="1"/>
  <c r="AS36" i="1" s="1"/>
  <c r="AF36" i="1"/>
  <c r="W36" i="1"/>
  <c r="AA36" i="1" s="1"/>
  <c r="N36" i="1"/>
  <c r="R36" i="1" s="1"/>
  <c r="BX35" i="1"/>
  <c r="AX33" i="1"/>
  <c r="BB33" i="1" s="1"/>
  <c r="AX32" i="1"/>
  <c r="BB32" i="1" s="1"/>
  <c r="AO32" i="1"/>
  <c r="AS32" i="1" s="1"/>
  <c r="AF32" i="1"/>
  <c r="AJ32" i="1" s="1"/>
  <c r="W32" i="1"/>
  <c r="AA32" i="1" s="1"/>
  <c r="N32" i="1"/>
  <c r="R32" i="1" s="1"/>
  <c r="E32" i="1"/>
  <c r="AX31" i="1"/>
  <c r="BB31" i="1" s="1"/>
  <c r="AO31" i="1"/>
  <c r="AS31" i="1" s="1"/>
  <c r="AF31" i="1"/>
  <c r="AJ31" i="1" s="1"/>
  <c r="W31" i="1"/>
  <c r="AA31" i="1" s="1"/>
  <c r="N31" i="1"/>
  <c r="R31" i="1" s="1"/>
  <c r="E31" i="1"/>
  <c r="AX30" i="1"/>
  <c r="BB30" i="1" s="1"/>
  <c r="AO30" i="1"/>
  <c r="AS30" i="1" s="1"/>
  <c r="AF30" i="1"/>
  <c r="AJ30" i="1" s="1"/>
  <c r="W30" i="1"/>
  <c r="AA30" i="1" s="1"/>
  <c r="N30" i="1"/>
  <c r="R30" i="1" s="1"/>
  <c r="E30" i="1"/>
  <c r="AO29" i="1"/>
  <c r="AS29" i="1" s="1"/>
  <c r="AF29" i="1"/>
  <c r="AJ29" i="1" s="1"/>
  <c r="W29" i="1"/>
  <c r="AA29" i="1" s="1"/>
  <c r="N29" i="1"/>
  <c r="R29" i="1" s="1"/>
  <c r="E29" i="1"/>
  <c r="AX28" i="1"/>
  <c r="BB28" i="1" s="1"/>
  <c r="BY26" i="1"/>
  <c r="BP26" i="1"/>
  <c r="BG26" i="1"/>
  <c r="BY25" i="1"/>
  <c r="BY24" i="1"/>
  <c r="CC24" i="1" s="1"/>
  <c r="BY23" i="1"/>
  <c r="CC23" i="1" s="1"/>
  <c r="BY17" i="1"/>
  <c r="CC17" i="1" s="1"/>
  <c r="BP17" i="1"/>
  <c r="BG17" i="1"/>
  <c r="BK17" i="1" s="1"/>
  <c r="AX16" i="1"/>
  <c r="BB16" i="1" s="1"/>
  <c r="AO16" i="1"/>
  <c r="AS16" i="1" s="1"/>
  <c r="AF16" i="1"/>
  <c r="AJ16" i="1" s="1"/>
  <c r="W16" i="1"/>
  <c r="N16" i="1"/>
  <c r="R16" i="1" s="1"/>
  <c r="E16" i="1"/>
  <c r="BY13" i="1"/>
  <c r="CC13" i="1" s="1"/>
  <c r="BP13" i="1"/>
  <c r="BT13" i="1" s="1"/>
  <c r="BG13" i="1"/>
  <c r="BK13" i="1" s="1"/>
  <c r="AX13" i="1"/>
  <c r="BB13" i="1" s="1"/>
  <c r="AO13" i="1"/>
  <c r="AS13" i="1" s="1"/>
  <c r="AF13" i="1"/>
  <c r="AJ13" i="1" s="1"/>
  <c r="W13" i="1"/>
  <c r="N13" i="1"/>
  <c r="R13" i="1" s="1"/>
  <c r="E13" i="1"/>
  <c r="CB12" i="1"/>
  <c r="BX12" i="1"/>
  <c r="BW12" i="1"/>
  <c r="BS12" i="1"/>
  <c r="BO12" i="1"/>
  <c r="BN12" i="1"/>
  <c r="BJ12" i="1"/>
  <c r="BF12" i="1"/>
  <c r="BE12" i="1"/>
  <c r="BA12" i="1"/>
  <c r="AW12" i="1"/>
  <c r="AV12" i="1"/>
  <c r="AR12" i="1"/>
  <c r="AN12" i="1"/>
  <c r="AM12" i="1"/>
  <c r="AI12" i="1"/>
  <c r="AE12" i="1"/>
  <c r="AD12" i="1"/>
  <c r="Z12" i="1"/>
  <c r="V12" i="1"/>
  <c r="U12" i="1"/>
  <c r="Q12" i="1"/>
  <c r="M12" i="1"/>
  <c r="L12" i="1"/>
  <c r="H12" i="1"/>
  <c r="D12" i="1"/>
  <c r="BY9" i="1"/>
  <c r="CC9" i="1" s="1"/>
  <c r="BP9" i="1"/>
  <c r="BT9" i="1" s="1"/>
  <c r="BG9" i="1"/>
  <c r="AX9" i="1"/>
  <c r="BB9" i="1" s="1"/>
  <c r="AO9" i="1"/>
  <c r="AS9" i="1" s="1"/>
  <c r="AF9" i="1"/>
  <c r="AJ9" i="1" s="1"/>
  <c r="W9" i="1"/>
  <c r="N9" i="1"/>
  <c r="R9" i="1" s="1"/>
  <c r="E9" i="1"/>
  <c r="CB8" i="1"/>
  <c r="BX8" i="1"/>
  <c r="BW8" i="1"/>
  <c r="BS8" i="1"/>
  <c r="BO8" i="1"/>
  <c r="BN8" i="1"/>
  <c r="BJ8" i="1"/>
  <c r="BF8" i="1"/>
  <c r="BE8" i="1"/>
  <c r="BA8" i="1"/>
  <c r="AW8" i="1"/>
  <c r="AV8" i="1"/>
  <c r="AR8" i="1"/>
  <c r="AN8" i="1"/>
  <c r="AM8" i="1"/>
  <c r="AI8" i="1"/>
  <c r="AE8" i="1"/>
  <c r="AD8" i="1"/>
  <c r="Z8" i="1"/>
  <c r="V8" i="1"/>
  <c r="U8" i="1"/>
  <c r="Q8" i="1"/>
  <c r="M8" i="1"/>
  <c r="L8" i="1"/>
  <c r="H8" i="1"/>
  <c r="D8" i="1"/>
  <c r="BY7" i="1"/>
  <c r="CC7" i="1" s="1"/>
  <c r="BP7" i="1"/>
  <c r="BT7" i="1" s="1"/>
  <c r="BG7" i="1"/>
  <c r="BK7" i="1" s="1"/>
  <c r="AX7" i="1"/>
  <c r="BB7" i="1" s="1"/>
  <c r="AO7" i="1"/>
  <c r="AS7" i="1" s="1"/>
  <c r="AF7" i="1"/>
  <c r="AJ7" i="1" s="1"/>
  <c r="W7" i="1"/>
  <c r="AA7" i="1" s="1"/>
  <c r="N7" i="1"/>
  <c r="R7" i="1" s="1"/>
  <c r="E7" i="1"/>
  <c r="CB6" i="1"/>
  <c r="BX6" i="1"/>
  <c r="BW6" i="1"/>
  <c r="BS6" i="1"/>
  <c r="BO6" i="1"/>
  <c r="BN6" i="1"/>
  <c r="BJ6" i="1"/>
  <c r="BF6" i="1"/>
  <c r="BE6" i="1"/>
  <c r="BA6" i="1"/>
  <c r="AW6" i="1"/>
  <c r="AV6" i="1"/>
  <c r="AR6" i="1"/>
  <c r="AN6" i="1"/>
  <c r="AM6" i="1"/>
  <c r="AI6" i="1"/>
  <c r="AE6" i="1"/>
  <c r="AD6" i="1"/>
  <c r="Z6" i="1"/>
  <c r="V6" i="1"/>
  <c r="U6" i="1"/>
  <c r="D34" i="1" l="1"/>
  <c r="AI34" i="1"/>
  <c r="BF34" i="1"/>
  <c r="BN61" i="1"/>
  <c r="AN61" i="1"/>
  <c r="AW61" i="1"/>
  <c r="M34" i="1"/>
  <c r="BN34" i="1"/>
  <c r="AN34" i="1"/>
  <c r="BO61" i="1"/>
  <c r="AR61" i="1"/>
  <c r="Q5" i="1"/>
  <c r="AD61" i="1"/>
  <c r="BE61" i="1"/>
  <c r="V5" i="1"/>
  <c r="AR34" i="1"/>
  <c r="BS34" i="1"/>
  <c r="BF61" i="1"/>
  <c r="V34" i="1"/>
  <c r="AV34" i="1"/>
  <c r="AI61" i="1"/>
  <c r="BS61" i="1"/>
  <c r="AV61" i="1"/>
  <c r="AM61" i="1"/>
  <c r="Q34" i="1"/>
  <c r="BO34" i="1"/>
  <c r="L5" i="1"/>
  <c r="L115" i="1" s="1"/>
  <c r="I93" i="1"/>
  <c r="I103" i="1"/>
  <c r="I47" i="1"/>
  <c r="I55" i="1"/>
  <c r="I29" i="1"/>
  <c r="I39" i="1"/>
  <c r="I58" i="1"/>
  <c r="I32" i="1"/>
  <c r="I63" i="1"/>
  <c r="I73" i="1"/>
  <c r="I79" i="1"/>
  <c r="I43" i="1"/>
  <c r="I44" i="1"/>
  <c r="I74" i="1"/>
  <c r="I42" i="1"/>
  <c r="I48" i="1"/>
  <c r="I30" i="1"/>
  <c r="I94" i="1"/>
  <c r="I9" i="1"/>
  <c r="I31" i="1"/>
  <c r="I85" i="1"/>
  <c r="I92" i="1"/>
  <c r="I102" i="1"/>
  <c r="U87" i="1"/>
  <c r="BE5" i="1"/>
  <c r="CB5" i="1"/>
  <c r="AD34" i="1"/>
  <c r="BA34" i="1"/>
  <c r="CB34" i="1"/>
  <c r="BX5" i="1"/>
  <c r="AE5" i="1"/>
  <c r="I7" i="1"/>
  <c r="BX34" i="1"/>
  <c r="AE34" i="1"/>
  <c r="BE34" i="1"/>
  <c r="AD5" i="1"/>
  <c r="D5" i="1"/>
  <c r="D115" i="1" s="1"/>
  <c r="BA5" i="1"/>
  <c r="AN5" i="1"/>
  <c r="BN5" i="1"/>
  <c r="U5" i="1"/>
  <c r="AR5" i="1"/>
  <c r="BW34" i="1"/>
  <c r="Z34" i="1"/>
  <c r="AW34" i="1"/>
  <c r="H5" i="1"/>
  <c r="H115" i="1" s="1"/>
  <c r="BO5" i="1"/>
  <c r="AM34" i="1"/>
  <c r="AI5" i="1"/>
  <c r="BF5" i="1"/>
  <c r="BG97" i="1"/>
  <c r="BK97" i="1" s="1"/>
  <c r="BS5" i="1"/>
  <c r="AV5" i="1"/>
  <c r="AM5" i="1"/>
  <c r="BJ5" i="1"/>
  <c r="BJ115" i="1" s="1"/>
  <c r="M5" i="1"/>
  <c r="Z5" i="1"/>
  <c r="AW5" i="1"/>
  <c r="BW5" i="1"/>
  <c r="N38" i="1"/>
  <c r="R38" i="1" s="1"/>
  <c r="BG101" i="1"/>
  <c r="BK101" i="1" s="1"/>
  <c r="AF45" i="1"/>
  <c r="AJ45" i="1" s="1"/>
  <c r="BY57" i="1"/>
  <c r="CC57" i="1" s="1"/>
  <c r="BY35" i="1"/>
  <c r="CC35" i="1" s="1"/>
  <c r="N8" i="1"/>
  <c r="R8" i="1" s="1"/>
  <c r="AO35" i="1"/>
  <c r="AS35" i="1" s="1"/>
  <c r="AF88" i="1"/>
  <c r="AJ88" i="1" s="1"/>
  <c r="W97" i="1"/>
  <c r="AA97" i="1" s="1"/>
  <c r="BG15" i="1"/>
  <c r="BK15" i="1" s="1"/>
  <c r="BP54" i="1"/>
  <c r="BT54" i="1" s="1"/>
  <c r="BP65" i="1"/>
  <c r="BT65" i="1" s="1"/>
  <c r="AF67" i="1"/>
  <c r="AJ67" i="1" s="1"/>
  <c r="AF72" i="1"/>
  <c r="AJ72" i="1" s="1"/>
  <c r="W82" i="1"/>
  <c r="AB83" i="1" s="1"/>
  <c r="N12" i="1"/>
  <c r="R12" i="1" s="1"/>
  <c r="AF78" i="1"/>
  <c r="AJ78" i="1" s="1"/>
  <c r="BP62" i="1"/>
  <c r="BT62" i="1" s="1"/>
  <c r="E15" i="1"/>
  <c r="BY15" i="1"/>
  <c r="CC15" i="1" s="1"/>
  <c r="AO27" i="1"/>
  <c r="AS27" i="1" s="1"/>
  <c r="W38" i="1"/>
  <c r="AA38" i="1" s="1"/>
  <c r="N54" i="1"/>
  <c r="R54" i="1" s="1"/>
  <c r="BG71" i="1"/>
  <c r="BL74" i="1" s="1"/>
  <c r="W56" i="1"/>
  <c r="X58" i="1" s="1"/>
  <c r="BP6" i="1"/>
  <c r="BT6" i="1" s="1"/>
  <c r="N45" i="1"/>
  <c r="R45" i="1" s="1"/>
  <c r="CC54" i="1"/>
  <c r="AX101" i="1"/>
  <c r="BB101" i="1" s="1"/>
  <c r="E27" i="1"/>
  <c r="W35" i="1"/>
  <c r="AA35" i="1" s="1"/>
  <c r="E38" i="1"/>
  <c r="N76" i="1"/>
  <c r="R76" i="1" s="1"/>
  <c r="AX97" i="1"/>
  <c r="BB97" i="1" s="1"/>
  <c r="AX8" i="1"/>
  <c r="BB8" i="1" s="1"/>
  <c r="BG56" i="1"/>
  <c r="AO101" i="1"/>
  <c r="AS101" i="1" s="1"/>
  <c r="N57" i="1"/>
  <c r="R57" i="1" s="1"/>
  <c r="AF27" i="1"/>
  <c r="AJ27" i="1" s="1"/>
  <c r="AO57" i="1"/>
  <c r="AS57" i="1" s="1"/>
  <c r="AF12" i="1"/>
  <c r="AJ12" i="1" s="1"/>
  <c r="BG38" i="1"/>
  <c r="BK38" i="1" s="1"/>
  <c r="AO45" i="1"/>
  <c r="AS45" i="1" s="1"/>
  <c r="AF56" i="1"/>
  <c r="AX67" i="1"/>
  <c r="BB67" i="1" s="1"/>
  <c r="W76" i="1"/>
  <c r="AA76" i="1" s="1"/>
  <c r="BP83" i="1"/>
  <c r="BT83" i="1" s="1"/>
  <c r="AF101" i="1"/>
  <c r="AJ101" i="1" s="1"/>
  <c r="BY8" i="1"/>
  <c r="CC8" i="1" s="1"/>
  <c r="BG14" i="1"/>
  <c r="BG72" i="1"/>
  <c r="BK72" i="1" s="1"/>
  <c r="BP82" i="1"/>
  <c r="BG8" i="1"/>
  <c r="BK8" i="1" s="1"/>
  <c r="BP12" i="1"/>
  <c r="BT12" i="1" s="1"/>
  <c r="W14" i="1"/>
  <c r="BP22" i="1"/>
  <c r="BT22" i="1" s="1"/>
  <c r="W27" i="1"/>
  <c r="AA27" i="1" s="1"/>
  <c r="BP38" i="1"/>
  <c r="BT38" i="1" s="1"/>
  <c r="BG67" i="1"/>
  <c r="BK67" i="1" s="1"/>
  <c r="BG100" i="1"/>
  <c r="AO54" i="1"/>
  <c r="AS54" i="1" s="1"/>
  <c r="W78" i="1"/>
  <c r="AA78" i="1" s="1"/>
  <c r="AX12" i="1"/>
  <c r="BB12" i="1" s="1"/>
  <c r="AF57" i="1"/>
  <c r="AJ57" i="1" s="1"/>
  <c r="BP8" i="1"/>
  <c r="BT8" i="1" s="1"/>
  <c r="E12" i="1"/>
  <c r="BY12" i="1"/>
  <c r="CC12" i="1" s="1"/>
  <c r="BY22" i="1"/>
  <c r="CC22" i="1" s="1"/>
  <c r="E57" i="1"/>
  <c r="BY62" i="1"/>
  <c r="CC62" i="1" s="1"/>
  <c r="AF65" i="1"/>
  <c r="AJ65" i="1" s="1"/>
  <c r="I78" i="1"/>
  <c r="BP88" i="1"/>
  <c r="BT88" i="1" s="1"/>
  <c r="AF97" i="1"/>
  <c r="AJ97" i="1" s="1"/>
  <c r="AK102" i="1"/>
  <c r="AO14" i="1"/>
  <c r="BY45" i="1"/>
  <c r="CC45" i="1" s="1"/>
  <c r="W15" i="1"/>
  <c r="AA15" i="1" s="1"/>
  <c r="AO76" i="1"/>
  <c r="AS76" i="1" s="1"/>
  <c r="BP14" i="1"/>
  <c r="BP87" i="1"/>
  <c r="BP57" i="1"/>
  <c r="W62" i="1"/>
  <c r="AA62" i="1" s="1"/>
  <c r="N67" i="1"/>
  <c r="R67" i="1" s="1"/>
  <c r="AO83" i="1"/>
  <c r="AS83" i="1" s="1"/>
  <c r="BY97" i="1"/>
  <c r="CC97" i="1" s="1"/>
  <c r="AO100" i="1"/>
  <c r="E100" i="1"/>
  <c r="E45" i="1"/>
  <c r="AF14" i="1"/>
  <c r="AF38" i="1"/>
  <c r="AJ38" i="1" s="1"/>
  <c r="BP45" i="1"/>
  <c r="BT45" i="1" s="1"/>
  <c r="N56" i="1"/>
  <c r="AF62" i="1"/>
  <c r="AJ62" i="1" s="1"/>
  <c r="AO82" i="1"/>
  <c r="AT83" i="1" s="1"/>
  <c r="AX100" i="1"/>
  <c r="BP97" i="1"/>
  <c r="BT97" i="1" s="1"/>
  <c r="W6" i="1"/>
  <c r="AA6" i="1" s="1"/>
  <c r="AF8" i="1"/>
  <c r="AJ8" i="1" s="1"/>
  <c r="AX45" i="1"/>
  <c r="BB45" i="1" s="1"/>
  <c r="AO78" i="1"/>
  <c r="AS78" i="1" s="1"/>
  <c r="AO97" i="1"/>
  <c r="AS97" i="1" s="1"/>
  <c r="N6" i="1"/>
  <c r="R6" i="1" s="1"/>
  <c r="AF6" i="1"/>
  <c r="AJ6" i="1" s="1"/>
  <c r="W12" i="1"/>
  <c r="AA12" i="1" s="1"/>
  <c r="AO12" i="1"/>
  <c r="W45" i="1"/>
  <c r="AA45" i="1" s="1"/>
  <c r="AO65" i="1"/>
  <c r="W67" i="1"/>
  <c r="AA67" i="1" s="1"/>
  <c r="W72" i="1"/>
  <c r="AA72" i="1" s="1"/>
  <c r="BY78" i="1"/>
  <c r="CC78" i="1" s="1"/>
  <c r="BP15" i="1"/>
  <c r="BT15" i="1" s="1"/>
  <c r="BG57" i="1"/>
  <c r="BK57" i="1" s="1"/>
  <c r="N14" i="1"/>
  <c r="AX27" i="1"/>
  <c r="BB27" i="1" s="1"/>
  <c r="AF54" i="1"/>
  <c r="AJ54" i="1" s="1"/>
  <c r="AO62" i="1"/>
  <c r="AS62" i="1" s="1"/>
  <c r="BP67" i="1"/>
  <c r="BT67" i="1" s="1"/>
  <c r="AX72" i="1"/>
  <c r="BB72" i="1" s="1"/>
  <c r="BP72" i="1"/>
  <c r="BT72" i="1" s="1"/>
  <c r="AX76" i="1"/>
  <c r="BB76" i="1" s="1"/>
  <c r="BY76" i="1"/>
  <c r="CC76" i="1" s="1"/>
  <c r="BG78" i="1"/>
  <c r="BK78" i="1" s="1"/>
  <c r="E88" i="1"/>
  <c r="BY6" i="1"/>
  <c r="CC6" i="1" s="1"/>
  <c r="N35" i="1"/>
  <c r="R35" i="1" s="1"/>
  <c r="BY38" i="1"/>
  <c r="CC38" i="1" s="1"/>
  <c r="E62" i="1"/>
  <c r="AF76" i="1"/>
  <c r="N82" i="1"/>
  <c r="O84" i="1" s="1"/>
  <c r="W83" i="1"/>
  <c r="AA83" i="1" s="1"/>
  <c r="N97" i="1"/>
  <c r="R97" i="1" s="1"/>
  <c r="AO6" i="1"/>
  <c r="AS6" i="1" s="1"/>
  <c r="W8" i="1"/>
  <c r="AA8" i="1" s="1"/>
  <c r="AO8" i="1"/>
  <c r="AS8" i="1" s="1"/>
  <c r="AO38" i="1"/>
  <c r="AS38" i="1" s="1"/>
  <c r="AX65" i="1"/>
  <c r="AF71" i="1"/>
  <c r="AG74" i="1" s="1"/>
  <c r="N72" i="1"/>
  <c r="R72" i="1" s="1"/>
  <c r="BP78" i="1"/>
  <c r="BT78" i="1" s="1"/>
  <c r="AX15" i="1"/>
  <c r="BB15" i="1" s="1"/>
  <c r="E6" i="1"/>
  <c r="E8" i="1"/>
  <c r="AO56" i="1"/>
  <c r="AP58" i="1" s="1"/>
  <c r="AX6" i="1"/>
  <c r="BB6" i="1" s="1"/>
  <c r="BG12" i="1"/>
  <c r="BK12" i="1" s="1"/>
  <c r="AX38" i="1"/>
  <c r="BB38" i="1" s="1"/>
  <c r="BG45" i="1"/>
  <c r="BK45" i="1" s="1"/>
  <c r="W54" i="1"/>
  <c r="AA54" i="1" s="1"/>
  <c r="BG54" i="1"/>
  <c r="BK54" i="1" s="1"/>
  <c r="BP56" i="1"/>
  <c r="N62" i="1"/>
  <c r="R62" i="1" s="1"/>
  <c r="BG65" i="1"/>
  <c r="BK65" i="1" s="1"/>
  <c r="BY67" i="1"/>
  <c r="CC67" i="1" s="1"/>
  <c r="W71" i="1"/>
  <c r="AB74" i="1" s="1"/>
  <c r="N78" i="1"/>
  <c r="R78" i="1" s="1"/>
  <c r="N83" i="1"/>
  <c r="BK26" i="1"/>
  <c r="AA9" i="1"/>
  <c r="BK9" i="1"/>
  <c r="BY14" i="1"/>
  <c r="N15" i="1"/>
  <c r="AF15" i="1"/>
  <c r="BT26" i="1"/>
  <c r="AJ36" i="1"/>
  <c r="AS39" i="1"/>
  <c r="BG6" i="1"/>
  <c r="CC26" i="1"/>
  <c r="I13" i="1"/>
  <c r="AX14" i="1"/>
  <c r="I16" i="1"/>
  <c r="BT17" i="1"/>
  <c r="BG22" i="1"/>
  <c r="N27" i="1"/>
  <c r="R27" i="1" s="1"/>
  <c r="AA13" i="1"/>
  <c r="AO15" i="1"/>
  <c r="AS15" i="1" s="1"/>
  <c r="AA16" i="1"/>
  <c r="CC25" i="1"/>
  <c r="AA39" i="1"/>
  <c r="BG35" i="1"/>
  <c r="BT55" i="1"/>
  <c r="AF35" i="1"/>
  <c r="AX35" i="1"/>
  <c r="E54" i="1"/>
  <c r="AX57" i="1"/>
  <c r="AX56" i="1"/>
  <c r="BC56" i="1" s="1"/>
  <c r="AX54" i="1"/>
  <c r="BB54" i="1" s="1"/>
  <c r="W57" i="1"/>
  <c r="CC74" i="1"/>
  <c r="AJ47" i="1"/>
  <c r="AA49" i="1"/>
  <c r="BG62" i="1"/>
  <c r="R47" i="1"/>
  <c r="I49" i="1"/>
  <c r="AS49" i="1"/>
  <c r="AA55" i="1"/>
  <c r="AX78" i="1"/>
  <c r="BB78" i="1" s="1"/>
  <c r="AJ46" i="1"/>
  <c r="BK55" i="1"/>
  <c r="AA58" i="1"/>
  <c r="AX62" i="1"/>
  <c r="BB62" i="1" s="1"/>
  <c r="AO71" i="1"/>
  <c r="AS71" i="1" s="1"/>
  <c r="AO72" i="1"/>
  <c r="E56" i="1"/>
  <c r="BY56" i="1"/>
  <c r="BT66" i="1"/>
  <c r="BK68" i="1"/>
  <c r="E72" i="1"/>
  <c r="E71" i="1"/>
  <c r="AO67" i="1"/>
  <c r="AX71" i="1"/>
  <c r="R73" i="1"/>
  <c r="E76" i="1"/>
  <c r="BP76" i="1"/>
  <c r="BY72" i="1"/>
  <c r="CC72" i="1" s="1"/>
  <c r="BY71" i="1"/>
  <c r="CC71" i="1" s="1"/>
  <c r="BP71" i="1"/>
  <c r="BB77" i="1"/>
  <c r="BY82" i="1"/>
  <c r="BY83" i="1"/>
  <c r="N71" i="1"/>
  <c r="BG76" i="1"/>
  <c r="I77" i="1"/>
  <c r="AJ85" i="1"/>
  <c r="R77" i="1"/>
  <c r="E83" i="1"/>
  <c r="E82" i="1"/>
  <c r="BG82" i="1"/>
  <c r="BL83" i="1" s="1"/>
  <c r="AX83" i="1"/>
  <c r="AX82" i="1"/>
  <c r="BB82" i="1" s="1"/>
  <c r="BG83" i="1"/>
  <c r="BT85" i="1"/>
  <c r="N88" i="1"/>
  <c r="AX88" i="1"/>
  <c r="BB88" i="1" s="1"/>
  <c r="BY88" i="1"/>
  <c r="BK91" i="1"/>
  <c r="R92" i="1"/>
  <c r="BB92" i="1"/>
  <c r="AF83" i="1"/>
  <c r="AJ83" i="1" s="1"/>
  <c r="AF82" i="1"/>
  <c r="AG85" i="1" s="1"/>
  <c r="AO88" i="1"/>
  <c r="E97" i="1"/>
  <c r="BG88" i="1"/>
  <c r="BK88" i="1" s="1"/>
  <c r="I89" i="1"/>
  <c r="I84" i="1"/>
  <c r="BK85" i="1"/>
  <c r="BT92" i="1"/>
  <c r="AJ93" i="1"/>
  <c r="E101" i="1"/>
  <c r="AS93" i="1"/>
  <c r="W88" i="1"/>
  <c r="BB94" i="1"/>
  <c r="N101" i="1"/>
  <c r="R101" i="1" s="1"/>
  <c r="N100" i="1"/>
  <c r="BP100" i="1"/>
  <c r="BP101" i="1"/>
  <c r="BT101" i="1" s="1"/>
  <c r="AA94" i="1"/>
  <c r="BY100" i="1"/>
  <c r="BY101" i="1"/>
  <c r="CC101" i="1" s="1"/>
  <c r="CC93" i="1"/>
  <c r="R94" i="1"/>
  <c r="AA93" i="1"/>
  <c r="BK93" i="1"/>
  <c r="W101" i="1"/>
  <c r="W100" i="1"/>
  <c r="BK94" i="1"/>
  <c r="AJ94" i="1"/>
  <c r="BT94" i="1"/>
  <c r="Z115" i="1" l="1"/>
  <c r="M115" i="1"/>
  <c r="AR115" i="1"/>
  <c r="Q115" i="1"/>
  <c r="AI115" i="1"/>
  <c r="BU95" i="1"/>
  <c r="BQ95" i="1"/>
  <c r="BO115" i="1"/>
  <c r="AM115" i="1"/>
  <c r="AV115" i="1"/>
  <c r="BS115" i="1"/>
  <c r="V115" i="1"/>
  <c r="AB101" i="1"/>
  <c r="AB108" i="1"/>
  <c r="AB106" i="1"/>
  <c r="AB107" i="1"/>
  <c r="X108" i="1"/>
  <c r="X106" i="1"/>
  <c r="X107" i="1"/>
  <c r="S100" i="1"/>
  <c r="S107" i="1"/>
  <c r="S106" i="1"/>
  <c r="O107" i="1"/>
  <c r="S108" i="1"/>
  <c r="O108" i="1"/>
  <c r="O106" i="1"/>
  <c r="BL108" i="1"/>
  <c r="BL107" i="1"/>
  <c r="BH108" i="1"/>
  <c r="BH107" i="1"/>
  <c r="AT107" i="1"/>
  <c r="AT108" i="1"/>
  <c r="AT106" i="1"/>
  <c r="AP106" i="1"/>
  <c r="AP108" i="1"/>
  <c r="AP107" i="1"/>
  <c r="CD101" i="1"/>
  <c r="CD108" i="1"/>
  <c r="CD107" i="1"/>
  <c r="BZ107" i="1"/>
  <c r="BZ108" i="1"/>
  <c r="BQ102" i="1"/>
  <c r="BU108" i="1"/>
  <c r="BU107" i="1"/>
  <c r="BQ107" i="1"/>
  <c r="BQ108" i="1"/>
  <c r="BC107" i="1"/>
  <c r="AY107" i="1"/>
  <c r="BC108" i="1"/>
  <c r="AY108" i="1"/>
  <c r="J107" i="1"/>
  <c r="J108" i="1"/>
  <c r="J106" i="1"/>
  <c r="F107" i="1"/>
  <c r="F106" i="1"/>
  <c r="F108" i="1"/>
  <c r="BU98" i="1"/>
  <c r="BQ98" i="1"/>
  <c r="CD56" i="1"/>
  <c r="CD59" i="1"/>
  <c r="BZ59" i="1"/>
  <c r="BL57" i="1"/>
  <c r="BL59" i="1"/>
  <c r="BH59" i="1"/>
  <c r="BT56" i="1"/>
  <c r="BU59" i="1"/>
  <c r="BQ59" i="1"/>
  <c r="AP14" i="1"/>
  <c r="BB14" i="1"/>
  <c r="AG14" i="1"/>
  <c r="BL17" i="1"/>
  <c r="X14" i="1"/>
  <c r="BG61" i="1"/>
  <c r="U115" i="1"/>
  <c r="AD115" i="1"/>
  <c r="BF115" i="1"/>
  <c r="CB115" i="1"/>
  <c r="AW115" i="1"/>
  <c r="BA115" i="1"/>
  <c r="BX115" i="1"/>
  <c r="BE115" i="1"/>
  <c r="BN115" i="1"/>
  <c r="BW115" i="1"/>
  <c r="AN115" i="1"/>
  <c r="AE115" i="1"/>
  <c r="I62" i="1"/>
  <c r="I27" i="1"/>
  <c r="I38" i="1"/>
  <c r="I8" i="1"/>
  <c r="I57" i="1"/>
  <c r="J102" i="1"/>
  <c r="F74" i="1"/>
  <c r="I88" i="1"/>
  <c r="I72" i="1"/>
  <c r="J15" i="1"/>
  <c r="I15" i="1"/>
  <c r="I12" i="1"/>
  <c r="F84" i="1"/>
  <c r="I76" i="1"/>
  <c r="I45" i="1"/>
  <c r="I6" i="1"/>
  <c r="W87" i="1"/>
  <c r="AX61" i="1"/>
  <c r="S83" i="1"/>
  <c r="AB82" i="1"/>
  <c r="AF75" i="1"/>
  <c r="AG75" i="1" s="1"/>
  <c r="BG21" i="1"/>
  <c r="AO75" i="1"/>
  <c r="AT78" i="1" s="1"/>
  <c r="BU57" i="1"/>
  <c r="N21" i="1"/>
  <c r="O32" i="1" s="1"/>
  <c r="AB57" i="1"/>
  <c r="AB56" i="1"/>
  <c r="X56" i="1"/>
  <c r="AX5" i="1"/>
  <c r="F31" i="1"/>
  <c r="AB58" i="1"/>
  <c r="AA56" i="1"/>
  <c r="AT16" i="1"/>
  <c r="BY75" i="1"/>
  <c r="BZ75" i="1" s="1"/>
  <c r="AX21" i="1"/>
  <c r="BC21" i="1" s="1"/>
  <c r="BH56" i="1"/>
  <c r="AP16" i="1"/>
  <c r="AO61" i="1"/>
  <c r="E34" i="1"/>
  <c r="X74" i="1"/>
  <c r="AB16" i="1"/>
  <c r="BH14" i="1"/>
  <c r="AX87" i="1"/>
  <c r="N87" i="1"/>
  <c r="AO87" i="1"/>
  <c r="BH57" i="1"/>
  <c r="AK101" i="1"/>
  <c r="W61" i="1"/>
  <c r="AO21" i="1"/>
  <c r="AT32" i="1" s="1"/>
  <c r="AP85" i="1"/>
  <c r="E5" i="1"/>
  <c r="AG102" i="1"/>
  <c r="AK103" i="1"/>
  <c r="AO34" i="1"/>
  <c r="AP43" i="1" s="1"/>
  <c r="E61" i="1"/>
  <c r="AG103" i="1"/>
  <c r="BH15" i="1"/>
  <c r="BG87" i="1"/>
  <c r="BL15" i="1"/>
  <c r="E75" i="1"/>
  <c r="BH17" i="1"/>
  <c r="BH78" i="1"/>
  <c r="AG72" i="1"/>
  <c r="AG84" i="1"/>
  <c r="AS82" i="1"/>
  <c r="AK73" i="1"/>
  <c r="BH74" i="1"/>
  <c r="AG56" i="1"/>
  <c r="W21" i="1"/>
  <c r="X27" i="1" s="1"/>
  <c r="BL73" i="1"/>
  <c r="AT82" i="1"/>
  <c r="BQ56" i="1"/>
  <c r="BP5" i="1"/>
  <c r="BL71" i="1"/>
  <c r="BY21" i="1"/>
  <c r="CD21" i="1" s="1"/>
  <c r="BP61" i="1"/>
  <c r="BU64" i="1" s="1"/>
  <c r="AK72" i="1"/>
  <c r="BH73" i="1"/>
  <c r="BH71" i="1"/>
  <c r="AT85" i="1"/>
  <c r="AG73" i="1"/>
  <c r="BL72" i="1"/>
  <c r="AG58" i="1"/>
  <c r="AP84" i="1"/>
  <c r="AK74" i="1"/>
  <c r="N61" i="1"/>
  <c r="AK57" i="1"/>
  <c r="BK71" i="1"/>
  <c r="BP34" i="1"/>
  <c r="O85" i="1"/>
  <c r="AA82" i="1"/>
  <c r="AB85" i="1"/>
  <c r="X83" i="1"/>
  <c r="BG5" i="1"/>
  <c r="S85" i="1"/>
  <c r="BP21" i="1"/>
  <c r="N5" i="1"/>
  <c r="E87" i="1"/>
  <c r="BY87" i="1"/>
  <c r="AB84" i="1"/>
  <c r="X82" i="1"/>
  <c r="BH72" i="1"/>
  <c r="X85" i="1"/>
  <c r="X84" i="1"/>
  <c r="O83" i="1"/>
  <c r="BU83" i="1"/>
  <c r="J72" i="1"/>
  <c r="BQ86" i="1"/>
  <c r="AP57" i="1"/>
  <c r="N75" i="1"/>
  <c r="O76" i="1" s="1"/>
  <c r="BQ85" i="1"/>
  <c r="BU86" i="1"/>
  <c r="W5" i="1"/>
  <c r="BQ82" i="1"/>
  <c r="AO5" i="1"/>
  <c r="BU85" i="1"/>
  <c r="X15" i="1"/>
  <c r="F27" i="1"/>
  <c r="AG57" i="1"/>
  <c r="AK58" i="1"/>
  <c r="AP82" i="1"/>
  <c r="BY5" i="1"/>
  <c r="X16" i="1"/>
  <c r="AG100" i="1"/>
  <c r="AG101" i="1"/>
  <c r="R83" i="1"/>
  <c r="O14" i="1"/>
  <c r="AF34" i="1"/>
  <c r="AG48" i="1" s="1"/>
  <c r="AB15" i="1"/>
  <c r="BQ17" i="1"/>
  <c r="S15" i="1"/>
  <c r="BU14" i="1"/>
  <c r="BK100" i="1"/>
  <c r="BH103" i="1"/>
  <c r="BL101" i="1"/>
  <c r="BC103" i="1"/>
  <c r="AT58" i="1"/>
  <c r="R14" i="1"/>
  <c r="AK16" i="1"/>
  <c r="S14" i="1"/>
  <c r="BQ83" i="1"/>
  <c r="AT56" i="1"/>
  <c r="AT57" i="1"/>
  <c r="BT14" i="1"/>
  <c r="AT15" i="1"/>
  <c r="AT14" i="1"/>
  <c r="AG16" i="1"/>
  <c r="AJ14" i="1"/>
  <c r="X73" i="1"/>
  <c r="BU17" i="1"/>
  <c r="BQ14" i="1"/>
  <c r="AK15" i="1"/>
  <c r="BU15" i="1"/>
  <c r="BQ57" i="1"/>
  <c r="BQ91" i="1"/>
  <c r="X103" i="1"/>
  <c r="AS56" i="1"/>
  <c r="AB72" i="1"/>
  <c r="AP56" i="1"/>
  <c r="O16" i="1"/>
  <c r="BY34" i="1"/>
  <c r="X71" i="1"/>
  <c r="AK14" i="1"/>
  <c r="AS14" i="1"/>
  <c r="S16" i="1"/>
  <c r="BQ94" i="1"/>
  <c r="AB73" i="1"/>
  <c r="AP103" i="1"/>
  <c r="AP102" i="1"/>
  <c r="AT103" i="1"/>
  <c r="AT101" i="1"/>
  <c r="AT100" i="1"/>
  <c r="AP101" i="1"/>
  <c r="AT102" i="1"/>
  <c r="AS100" i="1"/>
  <c r="AP100" i="1"/>
  <c r="F100" i="1"/>
  <c r="I100" i="1"/>
  <c r="F103" i="1"/>
  <c r="CD82" i="1"/>
  <c r="R56" i="1"/>
  <c r="F102" i="1"/>
  <c r="CC82" i="1"/>
  <c r="BP75" i="1"/>
  <c r="BU76" i="1" s="1"/>
  <c r="O57" i="1"/>
  <c r="AS12" i="1"/>
  <c r="AT84" i="1"/>
  <c r="BT57" i="1"/>
  <c r="AY101" i="1"/>
  <c r="AP83" i="1"/>
  <c r="AX34" i="1"/>
  <c r="W34" i="1"/>
  <c r="X55" i="1" s="1"/>
  <c r="CD15" i="1"/>
  <c r="CC100" i="1"/>
  <c r="J100" i="1"/>
  <c r="BC101" i="1"/>
  <c r="J103" i="1"/>
  <c r="AA100" i="1"/>
  <c r="AT71" i="1"/>
  <c r="BY61" i="1"/>
  <c r="BZ15" i="1"/>
  <c r="W75" i="1"/>
  <c r="AY102" i="1"/>
  <c r="AY100" i="1"/>
  <c r="AY103" i="1"/>
  <c r="BC102" i="1"/>
  <c r="J101" i="1"/>
  <c r="AF61" i="1"/>
  <c r="BL100" i="1"/>
  <c r="BH101" i="1"/>
  <c r="BQ93" i="1"/>
  <c r="BQ97" i="1"/>
  <c r="BU97" i="1"/>
  <c r="AS65" i="1"/>
  <c r="BU56" i="1"/>
  <c r="BQ15" i="1"/>
  <c r="S56" i="1"/>
  <c r="BU88" i="1"/>
  <c r="BH102" i="1"/>
  <c r="AJ76" i="1"/>
  <c r="X72" i="1"/>
  <c r="BH100" i="1"/>
  <c r="BL103" i="1"/>
  <c r="BQ92" i="1"/>
  <c r="BU92" i="1"/>
  <c r="BQ72" i="1"/>
  <c r="AP74" i="1"/>
  <c r="BG34" i="1"/>
  <c r="BT87" i="1"/>
  <c r="BU94" i="1"/>
  <c r="BU91" i="1"/>
  <c r="CC56" i="1"/>
  <c r="AF21" i="1"/>
  <c r="S84" i="1"/>
  <c r="O82" i="1"/>
  <c r="BQ88" i="1"/>
  <c r="BU87" i="1"/>
  <c r="BU101" i="1"/>
  <c r="BT100" i="1"/>
  <c r="BL102" i="1"/>
  <c r="BQ87" i="1"/>
  <c r="BU93" i="1"/>
  <c r="CD57" i="1"/>
  <c r="AG71" i="1"/>
  <c r="O71" i="1"/>
  <c r="S73" i="1"/>
  <c r="S74" i="1"/>
  <c r="S72" i="1"/>
  <c r="O74" i="1"/>
  <c r="O73" i="1"/>
  <c r="S71" i="1"/>
  <c r="O72" i="1"/>
  <c r="R71" i="1"/>
  <c r="AK56" i="1"/>
  <c r="AJ56" i="1"/>
  <c r="AY58" i="1"/>
  <c r="AY56" i="1"/>
  <c r="BC57" i="1"/>
  <c r="BC58" i="1"/>
  <c r="F14" i="1"/>
  <c r="J16" i="1"/>
  <c r="I14" i="1"/>
  <c r="BK14" i="1"/>
  <c r="BL14" i="1"/>
  <c r="BC86" i="1"/>
  <c r="AY82" i="1"/>
  <c r="AY85" i="1"/>
  <c r="BC82" i="1"/>
  <c r="BC85" i="1"/>
  <c r="AY86" i="1"/>
  <c r="BC83" i="1"/>
  <c r="BT76" i="1"/>
  <c r="BU72" i="1"/>
  <c r="AX75" i="1"/>
  <c r="AY78" i="1" s="1"/>
  <c r="O58" i="1"/>
  <c r="S57" i="1"/>
  <c r="O56" i="1"/>
  <c r="S58" i="1"/>
  <c r="BK62" i="1"/>
  <c r="AY57" i="1"/>
  <c r="BB57" i="1"/>
  <c r="I71" i="1"/>
  <c r="CD14" i="1"/>
  <c r="CC14" i="1"/>
  <c r="F16" i="1"/>
  <c r="AS88" i="1"/>
  <c r="BH86" i="1"/>
  <c r="BU82" i="1"/>
  <c r="BT82" i="1"/>
  <c r="BK75" i="1"/>
  <c r="F58" i="1"/>
  <c r="F56" i="1"/>
  <c r="J58" i="1"/>
  <c r="F57" i="1"/>
  <c r="AS72" i="1"/>
  <c r="AP72" i="1"/>
  <c r="AA57" i="1"/>
  <c r="X57" i="1"/>
  <c r="J71" i="1"/>
  <c r="AK100" i="1"/>
  <c r="AJ100" i="1"/>
  <c r="BB83" i="1"/>
  <c r="AY83" i="1"/>
  <c r="BK82" i="1"/>
  <c r="BL82" i="1"/>
  <c r="S82" i="1"/>
  <c r="R82" i="1"/>
  <c r="CC83" i="1"/>
  <c r="BZ83" i="1"/>
  <c r="BT71" i="1"/>
  <c r="BU71" i="1"/>
  <c r="AT73" i="1"/>
  <c r="AT72" i="1"/>
  <c r="AT74" i="1"/>
  <c r="AP71" i="1"/>
  <c r="AP73" i="1"/>
  <c r="BZ74" i="1"/>
  <c r="BB56" i="1"/>
  <c r="I54" i="1"/>
  <c r="N34" i="1"/>
  <c r="AY14" i="1"/>
  <c r="BC16" i="1"/>
  <c r="BC15" i="1"/>
  <c r="AY16" i="1"/>
  <c r="BC14" i="1"/>
  <c r="AY15" i="1"/>
  <c r="F15" i="1"/>
  <c r="BC73" i="1"/>
  <c r="BC74" i="1"/>
  <c r="AY71" i="1"/>
  <c r="AY74" i="1"/>
  <c r="BC72" i="1"/>
  <c r="AY72" i="1"/>
  <c r="I101" i="1"/>
  <c r="F101" i="1"/>
  <c r="AK82" i="1"/>
  <c r="AJ82" i="1"/>
  <c r="BK76" i="1"/>
  <c r="J73" i="1"/>
  <c r="F71" i="1"/>
  <c r="J74" i="1"/>
  <c r="F73" i="1"/>
  <c r="AY73" i="1"/>
  <c r="J56" i="1"/>
  <c r="I56" i="1"/>
  <c r="BB35" i="1"/>
  <c r="I21" i="1"/>
  <c r="AJ35" i="1"/>
  <c r="AP15" i="1"/>
  <c r="BC100" i="1"/>
  <c r="BB100" i="1"/>
  <c r="J83" i="1"/>
  <c r="J84" i="1"/>
  <c r="F82" i="1"/>
  <c r="J82" i="1"/>
  <c r="J85" i="1"/>
  <c r="F85" i="1"/>
  <c r="CD83" i="1"/>
  <c r="BZ82" i="1"/>
  <c r="BZ86" i="1"/>
  <c r="CD85" i="1"/>
  <c r="BZ85" i="1"/>
  <c r="CD86" i="1"/>
  <c r="AB103" i="1"/>
  <c r="X102" i="1"/>
  <c r="X100" i="1"/>
  <c r="AB102" i="1"/>
  <c r="AB100" i="1"/>
  <c r="BQ101" i="1"/>
  <c r="AK84" i="1"/>
  <c r="AK85" i="1"/>
  <c r="AG82" i="1"/>
  <c r="AA88" i="1"/>
  <c r="I82" i="1"/>
  <c r="I83" i="1"/>
  <c r="F83" i="1"/>
  <c r="AK83" i="1"/>
  <c r="AS67" i="1"/>
  <c r="F72" i="1"/>
  <c r="AK71" i="1"/>
  <c r="AJ71" i="1"/>
  <c r="J57" i="1"/>
  <c r="BK35" i="1"/>
  <c r="AG15" i="1"/>
  <c r="AJ15" i="1"/>
  <c r="I97" i="1"/>
  <c r="BZ101" i="1"/>
  <c r="BU102" i="1"/>
  <c r="BU103" i="1"/>
  <c r="BQ100" i="1"/>
  <c r="BQ103" i="1"/>
  <c r="O103" i="1"/>
  <c r="R100" i="1"/>
  <c r="S102" i="1"/>
  <c r="O100" i="1"/>
  <c r="S103" i="1"/>
  <c r="S101" i="1"/>
  <c r="O102" i="1"/>
  <c r="AG83" i="1"/>
  <c r="R88" i="1"/>
  <c r="BL85" i="1"/>
  <c r="BL86" i="1"/>
  <c r="BH82" i="1"/>
  <c r="BH85" i="1"/>
  <c r="BC71" i="1"/>
  <c r="BB71" i="1"/>
  <c r="BU74" i="1"/>
  <c r="BQ73" i="1"/>
  <c r="BQ71" i="1"/>
  <c r="BQ74" i="1"/>
  <c r="BU73" i="1"/>
  <c r="CD73" i="1"/>
  <c r="BZ71" i="1"/>
  <c r="CD74" i="1"/>
  <c r="BZ73" i="1"/>
  <c r="BL77" i="1"/>
  <c r="CD71" i="1"/>
  <c r="J14" i="1"/>
  <c r="AF5" i="1"/>
  <c r="R15" i="1"/>
  <c r="O15" i="1"/>
  <c r="BK83" i="1"/>
  <c r="BH83" i="1"/>
  <c r="BL56" i="1"/>
  <c r="BK56" i="1"/>
  <c r="X101" i="1"/>
  <c r="AA101" i="1"/>
  <c r="BU100" i="1"/>
  <c r="CD100" i="1"/>
  <c r="CD102" i="1"/>
  <c r="CD103" i="1"/>
  <c r="BZ103" i="1"/>
  <c r="BZ102" i="1"/>
  <c r="BZ100" i="1"/>
  <c r="O101" i="1"/>
  <c r="CC88" i="1"/>
  <c r="AA71" i="1"/>
  <c r="AB71" i="1"/>
  <c r="BZ72" i="1"/>
  <c r="BZ56" i="1"/>
  <c r="BZ57" i="1"/>
  <c r="CD72" i="1"/>
  <c r="AB14" i="1"/>
  <c r="AA14" i="1"/>
  <c r="BK6" i="1"/>
  <c r="BK22" i="1"/>
  <c r="BZ14" i="1"/>
  <c r="BZ17" i="1"/>
  <c r="CD17" i="1"/>
  <c r="AT95" i="1" l="1"/>
  <c r="AP95" i="1"/>
  <c r="CD95" i="1"/>
  <c r="BZ95" i="1"/>
  <c r="S95" i="1"/>
  <c r="O95" i="1"/>
  <c r="J95" i="1"/>
  <c r="F95" i="1"/>
  <c r="BC95" i="1"/>
  <c r="AY95" i="1"/>
  <c r="BL95" i="1"/>
  <c r="BH95" i="1"/>
  <c r="AB95" i="1"/>
  <c r="X95" i="1"/>
  <c r="BU62" i="1"/>
  <c r="BZ77" i="1"/>
  <c r="X30" i="1"/>
  <c r="X29" i="1"/>
  <c r="CD98" i="1"/>
  <c r="BZ98" i="1"/>
  <c r="AT89" i="1"/>
  <c r="AP98" i="1"/>
  <c r="AT98" i="1"/>
  <c r="F98" i="1"/>
  <c r="J98" i="1"/>
  <c r="O92" i="1"/>
  <c r="S98" i="1"/>
  <c r="O98" i="1"/>
  <c r="AB93" i="1"/>
  <c r="AB98" i="1"/>
  <c r="X98" i="1"/>
  <c r="BL87" i="1"/>
  <c r="BL98" i="1"/>
  <c r="BH98" i="1"/>
  <c r="AY88" i="1"/>
  <c r="BC98" i="1"/>
  <c r="AY98" i="1"/>
  <c r="BU61" i="1"/>
  <c r="BQ62" i="1"/>
  <c r="BQ66" i="1"/>
  <c r="BU66" i="1"/>
  <c r="AY65" i="1"/>
  <c r="CD62" i="1"/>
  <c r="BQ67" i="1"/>
  <c r="AP66" i="1"/>
  <c r="BL61" i="1"/>
  <c r="AY36" i="1"/>
  <c r="BC51" i="1"/>
  <c r="BC50" i="1"/>
  <c r="AY51" i="1"/>
  <c r="AY50" i="1"/>
  <c r="CD50" i="1"/>
  <c r="CD51" i="1"/>
  <c r="BZ51" i="1"/>
  <c r="BZ50" i="1"/>
  <c r="BL51" i="1"/>
  <c r="BL50" i="1"/>
  <c r="BH50" i="1"/>
  <c r="BH51" i="1"/>
  <c r="BC62" i="1"/>
  <c r="BU54" i="1"/>
  <c r="BU50" i="1"/>
  <c r="BU51" i="1"/>
  <c r="BQ51" i="1"/>
  <c r="BQ50" i="1"/>
  <c r="AY63" i="1"/>
  <c r="BC64" i="1"/>
  <c r="BZ76" i="1"/>
  <c r="BL10" i="1"/>
  <c r="BH10" i="1"/>
  <c r="AS5" i="1"/>
  <c r="AT10" i="1"/>
  <c r="AP10" i="1"/>
  <c r="J10" i="1"/>
  <c r="F10" i="1"/>
  <c r="AY8" i="1"/>
  <c r="BC10" i="1"/>
  <c r="AY10" i="1"/>
  <c r="X9" i="1"/>
  <c r="AB10" i="1"/>
  <c r="X10" i="1"/>
  <c r="S5" i="1"/>
  <c r="S10" i="1"/>
  <c r="O10" i="1"/>
  <c r="BQ13" i="1"/>
  <c r="BU10" i="1"/>
  <c r="BQ10" i="1"/>
  <c r="AK5" i="1"/>
  <c r="AK10" i="1"/>
  <c r="AG10" i="1"/>
  <c r="CD10" i="1"/>
  <c r="BZ10" i="1"/>
  <c r="AY66" i="1"/>
  <c r="BC67" i="1"/>
  <c r="AY61" i="1"/>
  <c r="AY62" i="1"/>
  <c r="BC63" i="1"/>
  <c r="CD76" i="1"/>
  <c r="AT21" i="1"/>
  <c r="BZ78" i="1"/>
  <c r="BC68" i="1"/>
  <c r="CC75" i="1"/>
  <c r="BZ80" i="1"/>
  <c r="CD77" i="1"/>
  <c r="CD78" i="1"/>
  <c r="AY67" i="1"/>
  <c r="AY64" i="1"/>
  <c r="CD75" i="1"/>
  <c r="BB61" i="1"/>
  <c r="AY68" i="1"/>
  <c r="BC61" i="1"/>
  <c r="BT61" i="1"/>
  <c r="BQ68" i="1"/>
  <c r="BQ61" i="1"/>
  <c r="BU65" i="1"/>
  <c r="BQ64" i="1"/>
  <c r="BU68" i="1"/>
  <c r="BQ65" i="1"/>
  <c r="BU67" i="1"/>
  <c r="AK79" i="1"/>
  <c r="AT94" i="1"/>
  <c r="BC8" i="1"/>
  <c r="BC6" i="1"/>
  <c r="BU7" i="1"/>
  <c r="AY6" i="1"/>
  <c r="F89" i="1"/>
  <c r="X93" i="1"/>
  <c r="X97" i="1"/>
  <c r="AB97" i="1"/>
  <c r="AB89" i="1"/>
  <c r="BU5" i="1"/>
  <c r="X92" i="1"/>
  <c r="X94" i="1"/>
  <c r="X87" i="1"/>
  <c r="BL91" i="1"/>
  <c r="AA87" i="1"/>
  <c r="X88" i="1"/>
  <c r="AB94" i="1"/>
  <c r="AB88" i="1"/>
  <c r="F62" i="1"/>
  <c r="AB87" i="1"/>
  <c r="AB92" i="1"/>
  <c r="X89" i="1"/>
  <c r="F76" i="1"/>
  <c r="J54" i="1"/>
  <c r="BH6" i="1"/>
  <c r="AK78" i="1"/>
  <c r="AP30" i="1"/>
  <c r="AK75" i="1"/>
  <c r="AJ75" i="1"/>
  <c r="AK77" i="1"/>
  <c r="F5" i="1"/>
  <c r="F7" i="1"/>
  <c r="AT34" i="1"/>
  <c r="AG76" i="1"/>
  <c r="AT55" i="1"/>
  <c r="AG78" i="1"/>
  <c r="AG77" i="1"/>
  <c r="AP27" i="1"/>
  <c r="AY33" i="1"/>
  <c r="F6" i="1"/>
  <c r="BL7" i="1"/>
  <c r="AS21" i="1"/>
  <c r="AP32" i="1"/>
  <c r="AK76" i="1"/>
  <c r="AY21" i="1"/>
  <c r="BQ5" i="1"/>
  <c r="BU13" i="1"/>
  <c r="BQ7" i="1"/>
  <c r="AS75" i="1"/>
  <c r="BQ8" i="1"/>
  <c r="BQ9" i="1"/>
  <c r="BQ6" i="1"/>
  <c r="BU8" i="1"/>
  <c r="AT75" i="1"/>
  <c r="BU6" i="1"/>
  <c r="BU9" i="1"/>
  <c r="BT5" i="1"/>
  <c r="AP97" i="1"/>
  <c r="CD80" i="1"/>
  <c r="AP75" i="1"/>
  <c r="AP77" i="1"/>
  <c r="AT79" i="1"/>
  <c r="AT76" i="1"/>
  <c r="AT77" i="1"/>
  <c r="AG79" i="1"/>
  <c r="AP78" i="1"/>
  <c r="AP76" i="1"/>
  <c r="AP79" i="1"/>
  <c r="AP44" i="1"/>
  <c r="AT93" i="1"/>
  <c r="F93" i="1"/>
  <c r="AS87" i="1"/>
  <c r="F94" i="1"/>
  <c r="AT87" i="1"/>
  <c r="AT88" i="1"/>
  <c r="AT97" i="1"/>
  <c r="AP88" i="1"/>
  <c r="F39" i="1"/>
  <c r="AP93" i="1"/>
  <c r="AP94" i="1"/>
  <c r="AP87" i="1"/>
  <c r="AP89" i="1"/>
  <c r="AP92" i="1"/>
  <c r="O27" i="1"/>
  <c r="AT92" i="1"/>
  <c r="S21" i="1"/>
  <c r="S31" i="1"/>
  <c r="R21" i="1"/>
  <c r="O21" i="1"/>
  <c r="O29" i="1"/>
  <c r="O30" i="1"/>
  <c r="S30" i="1"/>
  <c r="S27" i="1"/>
  <c r="BU12" i="1"/>
  <c r="BQ12" i="1"/>
  <c r="AT7" i="1"/>
  <c r="S13" i="1"/>
  <c r="O7" i="1"/>
  <c r="S6" i="1"/>
  <c r="S9" i="1"/>
  <c r="S8" i="1"/>
  <c r="S12" i="1"/>
  <c r="O8" i="1"/>
  <c r="O5" i="1"/>
  <c r="S7" i="1"/>
  <c r="R5" i="1"/>
  <c r="O6" i="1"/>
  <c r="O13" i="1"/>
  <c r="O12" i="1"/>
  <c r="O9" i="1"/>
  <c r="J7" i="1"/>
  <c r="BU38" i="1"/>
  <c r="BQ34" i="1"/>
  <c r="BU42" i="1"/>
  <c r="AA61" i="1"/>
  <c r="S67" i="1"/>
  <c r="BU40" i="1"/>
  <c r="BU55" i="1"/>
  <c r="BU41" i="1"/>
  <c r="AT30" i="1"/>
  <c r="AP29" i="1"/>
  <c r="AT27" i="1"/>
  <c r="AP31" i="1"/>
  <c r="AT29" i="1"/>
  <c r="AP21" i="1"/>
  <c r="AT31" i="1"/>
  <c r="S29" i="1"/>
  <c r="O31" i="1"/>
  <c r="S32" i="1"/>
  <c r="CD87" i="1"/>
  <c r="BC94" i="1"/>
  <c r="BH92" i="1"/>
  <c r="AY92" i="1"/>
  <c r="BC93" i="1"/>
  <c r="BC88" i="1"/>
  <c r="BC90" i="1"/>
  <c r="BK87" i="1"/>
  <c r="R87" i="1"/>
  <c r="J92" i="1"/>
  <c r="F97" i="1"/>
  <c r="AB68" i="1"/>
  <c r="AT66" i="1"/>
  <c r="AT67" i="1"/>
  <c r="O68" i="1"/>
  <c r="O61" i="1"/>
  <c r="AB67" i="1"/>
  <c r="AP61" i="1"/>
  <c r="AB63" i="1"/>
  <c r="AT65" i="1"/>
  <c r="O62" i="1"/>
  <c r="AJ61" i="1"/>
  <c r="AP63" i="1"/>
  <c r="J61" i="1"/>
  <c r="AP62" i="1"/>
  <c r="AB61" i="1"/>
  <c r="X62" i="1"/>
  <c r="S62" i="1"/>
  <c r="S63" i="1"/>
  <c r="R61" i="1"/>
  <c r="X63" i="1"/>
  <c r="X68" i="1"/>
  <c r="AT63" i="1"/>
  <c r="S61" i="1"/>
  <c r="AP67" i="1"/>
  <c r="AB62" i="1"/>
  <c r="X67" i="1"/>
  <c r="AP68" i="1"/>
  <c r="S68" i="1"/>
  <c r="AS61" i="1"/>
  <c r="X61" i="1"/>
  <c r="AP65" i="1"/>
  <c r="O67" i="1"/>
  <c r="O63" i="1"/>
  <c r="AT61" i="1"/>
  <c r="AT62" i="1"/>
  <c r="AT68" i="1"/>
  <c r="AY55" i="1"/>
  <c r="AT47" i="1"/>
  <c r="AS34" i="1"/>
  <c r="AT42" i="1"/>
  <c r="AP39" i="1"/>
  <c r="AT46" i="1"/>
  <c r="AY46" i="1"/>
  <c r="BB34" i="1"/>
  <c r="AY34" i="1"/>
  <c r="S34" i="1"/>
  <c r="J39" i="1"/>
  <c r="J43" i="1"/>
  <c r="F49" i="1"/>
  <c r="BQ40" i="1"/>
  <c r="BQ43" i="1"/>
  <c r="BU43" i="1"/>
  <c r="BT34" i="1"/>
  <c r="BU34" i="1"/>
  <c r="BQ45" i="1"/>
  <c r="BQ55" i="1"/>
  <c r="BQ54" i="1"/>
  <c r="BU45" i="1"/>
  <c r="BQ38" i="1"/>
  <c r="BQ42" i="1"/>
  <c r="BQ41" i="1"/>
  <c r="CC21" i="1"/>
  <c r="BZ21" i="1"/>
  <c r="X21" i="1"/>
  <c r="AB32" i="1"/>
  <c r="X32" i="1"/>
  <c r="AB29" i="1"/>
  <c r="AB27" i="1"/>
  <c r="AB30" i="1"/>
  <c r="AA21" i="1"/>
  <c r="AB31" i="1"/>
  <c r="AB21" i="1"/>
  <c r="X31" i="1"/>
  <c r="BL22" i="1"/>
  <c r="BH22" i="1"/>
  <c r="BQ26" i="1"/>
  <c r="BH21" i="1"/>
  <c r="BH26" i="1"/>
  <c r="BK21" i="1"/>
  <c r="BL26" i="1"/>
  <c r="BH80" i="1"/>
  <c r="BH91" i="1"/>
  <c r="J93" i="1"/>
  <c r="BL80" i="1"/>
  <c r="BL88" i="1"/>
  <c r="BL8" i="1"/>
  <c r="AT38" i="1"/>
  <c r="BH76" i="1"/>
  <c r="AP35" i="1"/>
  <c r="J97" i="1"/>
  <c r="AT44" i="1"/>
  <c r="AT36" i="1"/>
  <c r="BL76" i="1"/>
  <c r="J94" i="1"/>
  <c r="BL78" i="1"/>
  <c r="BH87" i="1"/>
  <c r="BL5" i="1"/>
  <c r="BH7" i="1"/>
  <c r="BZ94" i="1"/>
  <c r="AT39" i="1"/>
  <c r="AP42" i="1"/>
  <c r="AP54" i="1"/>
  <c r="BK5" i="1"/>
  <c r="F88" i="1"/>
  <c r="BH94" i="1"/>
  <c r="BZ25" i="1"/>
  <c r="BL21" i="1"/>
  <c r="J89" i="1"/>
  <c r="BH88" i="1"/>
  <c r="F87" i="1"/>
  <c r="BH77" i="1"/>
  <c r="BL93" i="1"/>
  <c r="BL6" i="1"/>
  <c r="AP36" i="1"/>
  <c r="BH97" i="1"/>
  <c r="AT54" i="1"/>
  <c r="AT49" i="1"/>
  <c r="AT45" i="1"/>
  <c r="BH12" i="1"/>
  <c r="BZ23" i="1"/>
  <c r="BH79" i="1"/>
  <c r="BL92" i="1"/>
  <c r="BL13" i="1"/>
  <c r="BL97" i="1"/>
  <c r="AT35" i="1"/>
  <c r="AP34" i="1"/>
  <c r="AT43" i="1"/>
  <c r="AP49" i="1"/>
  <c r="BH13" i="1"/>
  <c r="J88" i="1"/>
  <c r="BH9" i="1"/>
  <c r="BH8" i="1"/>
  <c r="CD24" i="1"/>
  <c r="F92" i="1"/>
  <c r="BH75" i="1"/>
  <c r="BH5" i="1"/>
  <c r="AP47" i="1"/>
  <c r="AP48" i="1"/>
  <c r="I87" i="1"/>
  <c r="BZ22" i="1"/>
  <c r="BL12" i="1"/>
  <c r="BL79" i="1"/>
  <c r="BH93" i="1"/>
  <c r="BL94" i="1"/>
  <c r="BL9" i="1"/>
  <c r="AP46" i="1"/>
  <c r="AP38" i="1"/>
  <c r="AP45" i="1"/>
  <c r="AP55" i="1"/>
  <c r="AT48" i="1"/>
  <c r="BL75" i="1"/>
  <c r="J87" i="1"/>
  <c r="I5" i="1"/>
  <c r="AY5" i="1"/>
  <c r="BC12" i="1"/>
  <c r="F9" i="1"/>
  <c r="J45" i="1"/>
  <c r="F44" i="1"/>
  <c r="BC30" i="1"/>
  <c r="BC33" i="1"/>
  <c r="F61" i="1"/>
  <c r="AY7" i="1"/>
  <c r="BB5" i="1"/>
  <c r="J12" i="1"/>
  <c r="J49" i="1"/>
  <c r="F43" i="1"/>
  <c r="F48" i="1"/>
  <c r="J42" i="1"/>
  <c r="I34" i="1"/>
  <c r="AY27" i="1"/>
  <c r="F63" i="1"/>
  <c r="BC5" i="1"/>
  <c r="X8" i="1"/>
  <c r="J55" i="1"/>
  <c r="J48" i="1"/>
  <c r="J47" i="1"/>
  <c r="F38" i="1"/>
  <c r="AY32" i="1"/>
  <c r="BB21" i="1"/>
  <c r="J5" i="1"/>
  <c r="AY13" i="1"/>
  <c r="F8" i="1"/>
  <c r="J38" i="1"/>
  <c r="J34" i="1"/>
  <c r="F34" i="1"/>
  <c r="BC32" i="1"/>
  <c r="BC31" i="1"/>
  <c r="J8" i="1"/>
  <c r="J63" i="1"/>
  <c r="J62" i="1"/>
  <c r="BC13" i="1"/>
  <c r="F42" i="1"/>
  <c r="J44" i="1"/>
  <c r="BC27" i="1"/>
  <c r="AY12" i="1"/>
  <c r="J9" i="1"/>
  <c r="I61" i="1"/>
  <c r="BC9" i="1"/>
  <c r="F54" i="1"/>
  <c r="AY9" i="1"/>
  <c r="F55" i="1"/>
  <c r="AY28" i="1"/>
  <c r="AY31" i="1"/>
  <c r="F12" i="1"/>
  <c r="F13" i="1"/>
  <c r="J6" i="1"/>
  <c r="J13" i="1"/>
  <c r="BC7" i="1"/>
  <c r="F47" i="1"/>
  <c r="F45" i="1"/>
  <c r="AY30" i="1"/>
  <c r="BC28" i="1"/>
  <c r="BC92" i="1"/>
  <c r="AY97" i="1"/>
  <c r="BU21" i="1"/>
  <c r="BT21" i="1"/>
  <c r="J32" i="1"/>
  <c r="E115" i="1"/>
  <c r="X7" i="1"/>
  <c r="BU22" i="1"/>
  <c r="BB87" i="1"/>
  <c r="S89" i="1"/>
  <c r="F32" i="1"/>
  <c r="F29" i="1"/>
  <c r="BC97" i="1"/>
  <c r="BQ22" i="1"/>
  <c r="AY87" i="1"/>
  <c r="AB12" i="1"/>
  <c r="BU26" i="1"/>
  <c r="AY90" i="1"/>
  <c r="BL62" i="1"/>
  <c r="BC87" i="1"/>
  <c r="J29" i="1"/>
  <c r="F21" i="1"/>
  <c r="BZ42" i="1"/>
  <c r="J30" i="1"/>
  <c r="BZ37" i="1"/>
  <c r="BQ21" i="1"/>
  <c r="AY94" i="1"/>
  <c r="J31" i="1"/>
  <c r="F30" i="1"/>
  <c r="J27" i="1"/>
  <c r="AY93" i="1"/>
  <c r="J21" i="1"/>
  <c r="BH66" i="1"/>
  <c r="BL65" i="1"/>
  <c r="O93" i="1"/>
  <c r="O97" i="1"/>
  <c r="BL64" i="1"/>
  <c r="BL68" i="1"/>
  <c r="O89" i="1"/>
  <c r="S92" i="1"/>
  <c r="BH67" i="1"/>
  <c r="F79" i="1"/>
  <c r="F78" i="1"/>
  <c r="BL66" i="1"/>
  <c r="O94" i="1"/>
  <c r="BH61" i="1"/>
  <c r="S97" i="1"/>
  <c r="O87" i="1"/>
  <c r="S93" i="1"/>
  <c r="BH68" i="1"/>
  <c r="S88" i="1"/>
  <c r="O88" i="1"/>
  <c r="BL67" i="1"/>
  <c r="BH65" i="1"/>
  <c r="S94" i="1"/>
  <c r="BK61" i="1"/>
  <c r="S87" i="1"/>
  <c r="BH64" i="1"/>
  <c r="AT8" i="1"/>
  <c r="AT13" i="1"/>
  <c r="F75" i="1"/>
  <c r="F77" i="1"/>
  <c r="J77" i="1"/>
  <c r="AT5" i="1"/>
  <c r="AP6" i="1"/>
  <c r="AP12" i="1"/>
  <c r="AP5" i="1"/>
  <c r="AP7" i="1"/>
  <c r="AP13" i="1"/>
  <c r="AT12" i="1"/>
  <c r="AB49" i="1"/>
  <c r="I75" i="1"/>
  <c r="J78" i="1"/>
  <c r="J79" i="1"/>
  <c r="AT9" i="1"/>
  <c r="AP8" i="1"/>
  <c r="AP9" i="1"/>
  <c r="J76" i="1"/>
  <c r="J75" i="1"/>
  <c r="BZ87" i="1"/>
  <c r="BZ92" i="1"/>
  <c r="AK55" i="1"/>
  <c r="BZ64" i="1"/>
  <c r="BZ91" i="1"/>
  <c r="AK36" i="1"/>
  <c r="BZ61" i="1"/>
  <c r="CD91" i="1"/>
  <c r="AG34" i="1"/>
  <c r="AK49" i="1"/>
  <c r="BZ88" i="1"/>
  <c r="CD67" i="1"/>
  <c r="CD25" i="1"/>
  <c r="BZ26" i="1"/>
  <c r="CD23" i="1"/>
  <c r="CD22" i="1"/>
  <c r="BZ97" i="1"/>
  <c r="CD93" i="1"/>
  <c r="BZ13" i="1"/>
  <c r="AT6" i="1"/>
  <c r="CD97" i="1"/>
  <c r="CD88" i="1"/>
  <c r="CD26" i="1"/>
  <c r="BZ24" i="1"/>
  <c r="BZ93" i="1"/>
  <c r="CC87" i="1"/>
  <c r="CD94" i="1"/>
  <c r="CD92" i="1"/>
  <c r="BZ7" i="1"/>
  <c r="X6" i="1"/>
  <c r="AB13" i="1"/>
  <c r="BL38" i="1"/>
  <c r="AB9" i="1"/>
  <c r="BL41" i="1"/>
  <c r="AA5" i="1"/>
  <c r="AB6" i="1"/>
  <c r="BQ78" i="1"/>
  <c r="X12" i="1"/>
  <c r="BC35" i="1"/>
  <c r="BG115" i="1"/>
  <c r="AB7" i="1"/>
  <c r="X42" i="1"/>
  <c r="AB5" i="1"/>
  <c r="BH62" i="1"/>
  <c r="CD38" i="1"/>
  <c r="CD35" i="1"/>
  <c r="X5" i="1"/>
  <c r="X34" i="1"/>
  <c r="AB34" i="1"/>
  <c r="BC45" i="1"/>
  <c r="AB8" i="1"/>
  <c r="X13" i="1"/>
  <c r="AB45" i="1"/>
  <c r="AK46" i="1"/>
  <c r="AG36" i="1"/>
  <c r="AK35" i="1"/>
  <c r="BC36" i="1"/>
  <c r="X38" i="1"/>
  <c r="X48" i="1"/>
  <c r="BZ5" i="1"/>
  <c r="O75" i="1"/>
  <c r="CD12" i="1"/>
  <c r="BZ45" i="1"/>
  <c r="CD41" i="1"/>
  <c r="BZ35" i="1"/>
  <c r="AK42" i="1"/>
  <c r="AG38" i="1"/>
  <c r="AG49" i="1"/>
  <c r="AB36" i="1"/>
  <c r="AB48" i="1"/>
  <c r="AB43" i="1"/>
  <c r="R75" i="1"/>
  <c r="AG35" i="1"/>
  <c r="O77" i="1"/>
  <c r="CD9" i="1"/>
  <c r="BC34" i="1"/>
  <c r="X45" i="1"/>
  <c r="CD6" i="1"/>
  <c r="CD42" i="1"/>
  <c r="CC34" i="1"/>
  <c r="CD55" i="1"/>
  <c r="AK38" i="1"/>
  <c r="AK48" i="1"/>
  <c r="AK47" i="1"/>
  <c r="AB47" i="1"/>
  <c r="AA34" i="1"/>
  <c r="BZ12" i="1"/>
  <c r="AG47" i="1"/>
  <c r="AG46" i="1"/>
  <c r="BZ6" i="1"/>
  <c r="X43" i="1"/>
  <c r="S75" i="1"/>
  <c r="AY54" i="1"/>
  <c r="CD8" i="1"/>
  <c r="S78" i="1"/>
  <c r="CD40" i="1"/>
  <c r="BZ41" i="1"/>
  <c r="BZ38" i="1"/>
  <c r="CD37" i="1"/>
  <c r="AK34" i="1"/>
  <c r="AK43" i="1"/>
  <c r="AG43" i="1"/>
  <c r="AJ34" i="1"/>
  <c r="AB39" i="1"/>
  <c r="AB42" i="1"/>
  <c r="AB46" i="1"/>
  <c r="CD7" i="1"/>
  <c r="O79" i="1"/>
  <c r="CD5" i="1"/>
  <c r="AY45" i="1"/>
  <c r="X54" i="1"/>
  <c r="AY39" i="1"/>
  <c r="BZ54" i="1"/>
  <c r="BZ43" i="1"/>
  <c r="AG44" i="1"/>
  <c r="AK39" i="1"/>
  <c r="AG45" i="1"/>
  <c r="S76" i="1"/>
  <c r="X36" i="1"/>
  <c r="S77" i="1"/>
  <c r="AY42" i="1"/>
  <c r="BC39" i="1"/>
  <c r="BC55" i="1"/>
  <c r="AB54" i="1"/>
  <c r="AB55" i="1"/>
  <c r="BZ8" i="1"/>
  <c r="CC5" i="1"/>
  <c r="X39" i="1"/>
  <c r="BZ9" i="1"/>
  <c r="O78" i="1"/>
  <c r="CD43" i="1"/>
  <c r="CD54" i="1"/>
  <c r="AG39" i="1"/>
  <c r="AK54" i="1"/>
  <c r="AG55" i="1"/>
  <c r="AB35" i="1"/>
  <c r="W115" i="1"/>
  <c r="BC38" i="1"/>
  <c r="BC42" i="1"/>
  <c r="BC43" i="1"/>
  <c r="AY44" i="1"/>
  <c r="BC44" i="1"/>
  <c r="AB38" i="1"/>
  <c r="X44" i="1"/>
  <c r="AB44" i="1"/>
  <c r="AY35" i="1"/>
  <c r="CD13" i="1"/>
  <c r="S79" i="1"/>
  <c r="BZ34" i="1"/>
  <c r="BZ40" i="1"/>
  <c r="CD45" i="1"/>
  <c r="AK45" i="1"/>
  <c r="AG42" i="1"/>
  <c r="AG54" i="1"/>
  <c r="AK44" i="1"/>
  <c r="AX115" i="1"/>
  <c r="BQ76" i="1"/>
  <c r="BQ80" i="1"/>
  <c r="BQ77" i="1"/>
  <c r="BY115" i="1"/>
  <c r="BL36" i="1"/>
  <c r="BH36" i="1"/>
  <c r="BL43" i="1"/>
  <c r="BH35" i="1"/>
  <c r="AG31" i="1"/>
  <c r="BH34" i="1"/>
  <c r="BH43" i="1"/>
  <c r="AK21" i="1"/>
  <c r="BZ55" i="1"/>
  <c r="CD34" i="1"/>
  <c r="BH41" i="1"/>
  <c r="BL42" i="1"/>
  <c r="BL40" i="1"/>
  <c r="AK31" i="1"/>
  <c r="BH45" i="1"/>
  <c r="AG21" i="1"/>
  <c r="AG29" i="1"/>
  <c r="BK34" i="1"/>
  <c r="BH38" i="1"/>
  <c r="BL55" i="1"/>
  <c r="AK27" i="1"/>
  <c r="BH40" i="1"/>
  <c r="AK30" i="1"/>
  <c r="AO115" i="1"/>
  <c r="CD68" i="1"/>
  <c r="BZ68" i="1"/>
  <c r="BQ75" i="1"/>
  <c r="AG66" i="1"/>
  <c r="AK68" i="1"/>
  <c r="AK65" i="1"/>
  <c r="AK67" i="1"/>
  <c r="AK63" i="1"/>
  <c r="AK62" i="1"/>
  <c r="AG61" i="1"/>
  <c r="AG63" i="1"/>
  <c r="AG67" i="1"/>
  <c r="AK66" i="1"/>
  <c r="AG68" i="1"/>
  <c r="AG65" i="1"/>
  <c r="BZ67" i="1"/>
  <c r="AB77" i="1"/>
  <c r="X75" i="1"/>
  <c r="X77" i="1"/>
  <c r="AB75" i="1"/>
  <c r="X79" i="1"/>
  <c r="AA75" i="1"/>
  <c r="AB79" i="1"/>
  <c r="X76" i="1"/>
  <c r="X78" i="1"/>
  <c r="AB76" i="1"/>
  <c r="AB78" i="1"/>
  <c r="CC61" i="1"/>
  <c r="BT75" i="1"/>
  <c r="BU77" i="1"/>
  <c r="AG62" i="1"/>
  <c r="BU78" i="1"/>
  <c r="R34" i="1"/>
  <c r="CD64" i="1"/>
  <c r="BU75" i="1"/>
  <c r="BZ62" i="1"/>
  <c r="BU80" i="1"/>
  <c r="N115" i="1"/>
  <c r="CD61" i="1"/>
  <c r="X49" i="1"/>
  <c r="X46" i="1"/>
  <c r="X47" i="1"/>
  <c r="X35" i="1"/>
  <c r="AK61" i="1"/>
  <c r="AY43" i="1"/>
  <c r="BC54" i="1"/>
  <c r="AY38" i="1"/>
  <c r="BL35" i="1"/>
  <c r="BH55" i="1"/>
  <c r="BH54" i="1"/>
  <c r="BH42" i="1"/>
  <c r="BL54" i="1"/>
  <c r="BL34" i="1"/>
  <c r="BL45" i="1"/>
  <c r="AJ21" i="1"/>
  <c r="AK32" i="1"/>
  <c r="AG32" i="1"/>
  <c r="AG27" i="1"/>
  <c r="AK29" i="1"/>
  <c r="AJ5" i="1"/>
  <c r="AG30" i="1"/>
  <c r="BC79" i="1"/>
  <c r="AY75" i="1"/>
  <c r="AY79" i="1"/>
  <c r="BC78" i="1"/>
  <c r="BC77" i="1"/>
  <c r="BC76" i="1"/>
  <c r="AY77" i="1"/>
  <c r="BC75" i="1"/>
  <c r="BB75" i="1"/>
  <c r="AY76" i="1"/>
  <c r="AG5" i="1"/>
  <c r="AG7" i="1"/>
  <c r="AK6" i="1"/>
  <c r="AK12" i="1"/>
  <c r="AK13" i="1"/>
  <c r="AK8" i="1"/>
  <c r="AK7" i="1"/>
  <c r="AK9" i="1"/>
  <c r="AG6" i="1"/>
  <c r="AG12" i="1"/>
  <c r="AG8" i="1"/>
  <c r="AG9" i="1"/>
  <c r="AG13" i="1"/>
  <c r="BP115" i="1"/>
  <c r="S44" i="1"/>
  <c r="S47" i="1"/>
  <c r="S48" i="1"/>
  <c r="O44" i="1"/>
  <c r="S42" i="1"/>
  <c r="S55" i="1"/>
  <c r="S54" i="1"/>
  <c r="S49" i="1"/>
  <c r="O48" i="1"/>
  <c r="S43" i="1"/>
  <c r="S39" i="1"/>
  <c r="S46" i="1"/>
  <c r="O42" i="1"/>
  <c r="O34" i="1"/>
  <c r="S36" i="1"/>
  <c r="O38" i="1"/>
  <c r="O55" i="1"/>
  <c r="O35" i="1"/>
  <c r="O36" i="1"/>
  <c r="O54" i="1"/>
  <c r="S38" i="1"/>
  <c r="O39" i="1"/>
  <c r="O45" i="1"/>
  <c r="S35" i="1"/>
  <c r="O43" i="1"/>
  <c r="O47" i="1"/>
  <c r="O49" i="1"/>
  <c r="S45" i="1"/>
  <c r="O46" i="1"/>
  <c r="AC95" i="1" l="1"/>
  <c r="Y95" i="1"/>
  <c r="AU95" i="1"/>
  <c r="AQ95" i="1"/>
  <c r="CE95" i="1"/>
  <c r="CA95" i="1"/>
  <c r="BM95" i="1"/>
  <c r="BI95" i="1"/>
  <c r="P95" i="1"/>
  <c r="T95" i="1"/>
  <c r="BV95" i="1"/>
  <c r="BR95" i="1"/>
  <c r="AZ95" i="1"/>
  <c r="BD95" i="1"/>
  <c r="K95" i="1"/>
  <c r="G95" i="1"/>
  <c r="BV108" i="1"/>
  <c r="BV107" i="1"/>
  <c r="BR107" i="1"/>
  <c r="BR108" i="1"/>
  <c r="AQ108" i="1"/>
  <c r="AU108" i="1"/>
  <c r="AU106" i="1"/>
  <c r="AQ106" i="1"/>
  <c r="AU107" i="1"/>
  <c r="AQ107" i="1"/>
  <c r="CA108" i="1"/>
  <c r="CE108" i="1"/>
  <c r="CE107" i="1"/>
  <c r="CA107" i="1"/>
  <c r="AC108" i="1"/>
  <c r="AC106" i="1"/>
  <c r="AC107" i="1"/>
  <c r="Y107" i="1"/>
  <c r="Y106" i="1"/>
  <c r="Y108" i="1"/>
  <c r="T107" i="1"/>
  <c r="T108" i="1"/>
  <c r="T106" i="1"/>
  <c r="P106" i="1"/>
  <c r="P107" i="1"/>
  <c r="P108" i="1"/>
  <c r="G108" i="1"/>
  <c r="K108" i="1"/>
  <c r="K106" i="1"/>
  <c r="K107" i="1"/>
  <c r="G106" i="1"/>
  <c r="G107" i="1"/>
  <c r="BM108" i="1"/>
  <c r="BM107" i="1"/>
  <c r="BI107" i="1"/>
  <c r="BI108" i="1"/>
  <c r="BD107" i="1"/>
  <c r="BD108" i="1"/>
  <c r="AZ108" i="1"/>
  <c r="AZ107" i="1"/>
  <c r="BD98" i="1"/>
  <c r="AZ98" i="1"/>
  <c r="BI98" i="1"/>
  <c r="BM98" i="1"/>
  <c r="BV98" i="1"/>
  <c r="BR98" i="1"/>
  <c r="AQ98" i="1"/>
  <c r="AU98" i="1"/>
  <c r="CA98" i="1"/>
  <c r="CE98" i="1"/>
  <c r="Y98" i="1"/>
  <c r="AC98" i="1"/>
  <c r="T98" i="1"/>
  <c r="P98" i="1"/>
  <c r="K98" i="1"/>
  <c r="G98" i="1"/>
  <c r="BV59" i="1"/>
  <c r="BR59" i="1"/>
  <c r="CA59" i="1"/>
  <c r="CE59" i="1"/>
  <c r="BM59" i="1"/>
  <c r="BI59" i="1"/>
  <c r="AZ51" i="1"/>
  <c r="BD51" i="1"/>
  <c r="BD50" i="1"/>
  <c r="AZ50" i="1"/>
  <c r="BV50" i="1"/>
  <c r="BR50" i="1"/>
  <c r="BV51" i="1"/>
  <c r="BR51" i="1"/>
  <c r="CE50" i="1"/>
  <c r="CA51" i="1"/>
  <c r="CE51" i="1"/>
  <c r="CA50" i="1"/>
  <c r="BM51" i="1"/>
  <c r="BI50" i="1"/>
  <c r="BM50" i="1"/>
  <c r="BI51" i="1"/>
  <c r="BD10" i="1"/>
  <c r="AZ10" i="1"/>
  <c r="BV10" i="1"/>
  <c r="BR10" i="1"/>
  <c r="AU10" i="1"/>
  <c r="AQ10" i="1"/>
  <c r="I115" i="1"/>
  <c r="G10" i="1"/>
  <c r="K10" i="1"/>
  <c r="CE10" i="1"/>
  <c r="CA10" i="1"/>
  <c r="AC10" i="1"/>
  <c r="Y10" i="1"/>
  <c r="T10" i="1"/>
  <c r="P10" i="1"/>
  <c r="BM10" i="1"/>
  <c r="BI10" i="1"/>
  <c r="AZ34" i="1"/>
  <c r="AB115" i="1"/>
  <c r="G54" i="1"/>
  <c r="AU21" i="1"/>
  <c r="CE100" i="1"/>
  <c r="R115" i="1"/>
  <c r="P5" i="1"/>
  <c r="T48" i="1"/>
  <c r="P13" i="1"/>
  <c r="T101" i="1"/>
  <c r="T9" i="1"/>
  <c r="T29" i="1"/>
  <c r="P78" i="1"/>
  <c r="P63" i="1"/>
  <c r="P34" i="1"/>
  <c r="P6" i="1"/>
  <c r="T67" i="1"/>
  <c r="T27" i="1"/>
  <c r="P94" i="1"/>
  <c r="T45" i="1"/>
  <c r="T97" i="1"/>
  <c r="P75" i="1"/>
  <c r="P29" i="1"/>
  <c r="P35" i="1"/>
  <c r="T57" i="1"/>
  <c r="P14" i="1"/>
  <c r="P46" i="1"/>
  <c r="P9" i="1"/>
  <c r="T31" i="1"/>
  <c r="P32" i="1"/>
  <c r="T44" i="1"/>
  <c r="T46" i="1"/>
  <c r="T89" i="1"/>
  <c r="T103" i="1"/>
  <c r="P71" i="1"/>
  <c r="P15" i="1"/>
  <c r="T115" i="1"/>
  <c r="P88" i="1"/>
  <c r="P76" i="1"/>
  <c r="P16" i="1"/>
  <c r="T5" i="1"/>
  <c r="T6" i="1"/>
  <c r="P97" i="1"/>
  <c r="P38" i="1"/>
  <c r="P31" i="1"/>
  <c r="T14" i="1"/>
  <c r="T35" i="1"/>
  <c r="T43" i="1"/>
  <c r="T58" i="1"/>
  <c r="T77" i="1"/>
  <c r="T83" i="1"/>
  <c r="T94" i="1"/>
  <c r="S115" i="1"/>
  <c r="T34" i="1"/>
  <c r="P68" i="1"/>
  <c r="T12" i="1"/>
  <c r="P103" i="1"/>
  <c r="P12" i="1"/>
  <c r="P102" i="1"/>
  <c r="P83" i="1"/>
  <c r="P8" i="1"/>
  <c r="T38" i="1"/>
  <c r="P43" i="1"/>
  <c r="T72" i="1"/>
  <c r="T100" i="1"/>
  <c r="P87" i="1"/>
  <c r="P55" i="1"/>
  <c r="P79" i="1"/>
  <c r="T87" i="1"/>
  <c r="T8" i="1"/>
  <c r="P92" i="1"/>
  <c r="T78" i="1"/>
  <c r="P7" i="1"/>
  <c r="T7" i="1"/>
  <c r="P39" i="1"/>
  <c r="P48" i="1"/>
  <c r="T47" i="1"/>
  <c r="T68" i="1"/>
  <c r="T79" i="1"/>
  <c r="T71" i="1"/>
  <c r="P73" i="1"/>
  <c r="P82" i="1"/>
  <c r="T76" i="1"/>
  <c r="P47" i="1"/>
  <c r="T15" i="1"/>
  <c r="T32" i="1"/>
  <c r="T49" i="1"/>
  <c r="P72" i="1"/>
  <c r="P93" i="1"/>
  <c r="O115" i="1"/>
  <c r="T56" i="1"/>
  <c r="T82" i="1"/>
  <c r="P21" i="1"/>
  <c r="P44" i="1"/>
  <c r="P58" i="1"/>
  <c r="T62" i="1"/>
  <c r="P67" i="1"/>
  <c r="T13" i="1"/>
  <c r="T30" i="1"/>
  <c r="T39" i="1"/>
  <c r="T54" i="1"/>
  <c r="T75" i="1"/>
  <c r="P42" i="1"/>
  <c r="P62" i="1"/>
  <c r="P36" i="1"/>
  <c r="P45" i="1"/>
  <c r="P54" i="1"/>
  <c r="T16" i="1"/>
  <c r="T36" i="1"/>
  <c r="T42" i="1"/>
  <c r="T63" i="1"/>
  <c r="P89" i="1"/>
  <c r="P115" i="1"/>
  <c r="T61" i="1"/>
  <c r="CE77" i="1"/>
  <c r="CE9" i="1"/>
  <c r="CE54" i="1"/>
  <c r="CE88" i="1"/>
  <c r="CA74" i="1"/>
  <c r="CE25" i="1"/>
  <c r="CA80" i="1"/>
  <c r="CA67" i="1"/>
  <c r="CE34" i="1"/>
  <c r="CE97" i="1"/>
  <c r="CE102" i="1"/>
  <c r="CE57" i="1"/>
  <c r="CE6" i="1"/>
  <c r="CE43" i="1"/>
  <c r="CE75" i="1"/>
  <c r="CE17" i="1"/>
  <c r="CA64" i="1"/>
  <c r="CA87" i="1"/>
  <c r="BM79" i="1"/>
  <c r="CA76" i="1"/>
  <c r="CA97" i="1"/>
  <c r="CA25" i="1"/>
  <c r="CA85" i="1"/>
  <c r="CA38" i="1"/>
  <c r="CE80" i="1"/>
  <c r="CE94" i="1"/>
  <c r="CA73" i="1"/>
  <c r="CE115" i="1"/>
  <c r="CE8" i="1"/>
  <c r="CE71" i="1"/>
  <c r="CA103" i="1"/>
  <c r="P30" i="1"/>
  <c r="P74" i="1"/>
  <c r="T73" i="1"/>
  <c r="T84" i="1"/>
  <c r="P85" i="1"/>
  <c r="T93" i="1"/>
  <c r="P61" i="1"/>
  <c r="G103" i="1"/>
  <c r="T88" i="1"/>
  <c r="P49" i="1"/>
  <c r="T55" i="1"/>
  <c r="P57" i="1"/>
  <c r="T74" i="1"/>
  <c r="P77" i="1"/>
  <c r="P84" i="1"/>
  <c r="T85" i="1"/>
  <c r="T92" i="1"/>
  <c r="T102" i="1"/>
  <c r="K29" i="1"/>
  <c r="AC115" i="1"/>
  <c r="F115" i="1"/>
  <c r="AC16" i="1"/>
  <c r="BU115" i="1"/>
  <c r="BI88" i="1"/>
  <c r="BI62" i="1"/>
  <c r="BM8" i="1"/>
  <c r="BM22" i="1"/>
  <c r="BM55" i="1"/>
  <c r="G72" i="1"/>
  <c r="G21" i="1"/>
  <c r="K63" i="1"/>
  <c r="G57" i="1"/>
  <c r="G44" i="1"/>
  <c r="G101" i="1"/>
  <c r="P27" i="1"/>
  <c r="K21" i="1"/>
  <c r="K76" i="1"/>
  <c r="G30" i="1"/>
  <c r="K79" i="1"/>
  <c r="K87" i="1"/>
  <c r="K12" i="1"/>
  <c r="G29" i="1"/>
  <c r="K97" i="1"/>
  <c r="G14" i="1"/>
  <c r="G61" i="1"/>
  <c r="K14" i="1"/>
  <c r="G45" i="1"/>
  <c r="K32" i="1"/>
  <c r="K102" i="1"/>
  <c r="G89" i="1"/>
  <c r="K43" i="1"/>
  <c r="G94" i="1"/>
  <c r="G32" i="1"/>
  <c r="G73" i="1"/>
  <c r="K5" i="1"/>
  <c r="K100" i="1"/>
  <c r="K13" i="1"/>
  <c r="G31" i="1"/>
  <c r="G55" i="1"/>
  <c r="K49" i="1"/>
  <c r="K73" i="1"/>
  <c r="G84" i="1"/>
  <c r="K74" i="1"/>
  <c r="G85" i="1"/>
  <c r="K89" i="1"/>
  <c r="K101" i="1"/>
  <c r="G87" i="1"/>
  <c r="G7" i="1"/>
  <c r="K75" i="1"/>
  <c r="G74" i="1"/>
  <c r="K62" i="1"/>
  <c r="K34" i="1"/>
  <c r="G39" i="1"/>
  <c r="G27" i="1"/>
  <c r="K7" i="1"/>
  <c r="K16" i="1"/>
  <c r="K39" i="1"/>
  <c r="K54" i="1"/>
  <c r="K85" i="1"/>
  <c r="K94" i="1"/>
  <c r="K61" i="1"/>
  <c r="K82" i="1"/>
  <c r="G5" i="1"/>
  <c r="G83" i="1"/>
  <c r="G76" i="1"/>
  <c r="G34" i="1"/>
  <c r="G75" i="1"/>
  <c r="K30" i="1"/>
  <c r="J115" i="1"/>
  <c r="BI43" i="1"/>
  <c r="K88" i="1"/>
  <c r="G43" i="1"/>
  <c r="G100" i="1"/>
  <c r="K38" i="1"/>
  <c r="G48" i="1"/>
  <c r="G16" i="1"/>
  <c r="K44" i="1"/>
  <c r="K42" i="1"/>
  <c r="K55" i="1"/>
  <c r="K84" i="1"/>
  <c r="K77" i="1"/>
  <c r="K92" i="1"/>
  <c r="G102" i="1"/>
  <c r="BD7" i="1"/>
  <c r="K57" i="1"/>
  <c r="G15" i="1"/>
  <c r="K71" i="1"/>
  <c r="K45" i="1"/>
  <c r="K72" i="1"/>
  <c r="G58" i="1"/>
  <c r="K83" i="1"/>
  <c r="G93" i="1"/>
  <c r="K115" i="1"/>
  <c r="G56" i="1"/>
  <c r="G88" i="1"/>
  <c r="K15" i="1"/>
  <c r="G38" i="1"/>
  <c r="G79" i="1"/>
  <c r="G9" i="1"/>
  <c r="G6" i="1"/>
  <c r="K48" i="1"/>
  <c r="G42" i="1"/>
  <c r="K58" i="1"/>
  <c r="G77" i="1"/>
  <c r="K78" i="1"/>
  <c r="G115" i="1"/>
  <c r="G97" i="1"/>
  <c r="K8" i="1"/>
  <c r="G92" i="1"/>
  <c r="G82" i="1"/>
  <c r="BI100" i="1"/>
  <c r="G71" i="1"/>
  <c r="G49" i="1"/>
  <c r="G12" i="1"/>
  <c r="G8" i="1"/>
  <c r="K27" i="1"/>
  <c r="G63" i="1"/>
  <c r="G62" i="1"/>
  <c r="K6" i="1"/>
  <c r="G47" i="1"/>
  <c r="G13" i="1"/>
  <c r="K9" i="1"/>
  <c r="K31" i="1"/>
  <c r="K47" i="1"/>
  <c r="G78" i="1"/>
  <c r="K93" i="1"/>
  <c r="K103" i="1"/>
  <c r="K56" i="1"/>
  <c r="CE5" i="1"/>
  <c r="CA5" i="1"/>
  <c r="AU63" i="1"/>
  <c r="AC14" i="1"/>
  <c r="AU57" i="1"/>
  <c r="Y43" i="1"/>
  <c r="Y84" i="1"/>
  <c r="Y97" i="1"/>
  <c r="AC89" i="1"/>
  <c r="X115" i="1"/>
  <c r="AU46" i="1"/>
  <c r="BI56" i="1"/>
  <c r="BM34" i="1"/>
  <c r="AC76" i="1"/>
  <c r="AP115" i="1"/>
  <c r="BM77" i="1"/>
  <c r="BM101" i="1"/>
  <c r="AC8" i="1"/>
  <c r="AC55" i="1"/>
  <c r="BI13" i="1"/>
  <c r="BI35" i="1"/>
  <c r="Y85" i="1"/>
  <c r="AC100" i="1"/>
  <c r="AC62" i="1"/>
  <c r="AQ7" i="1"/>
  <c r="BM82" i="1"/>
  <c r="BM67" i="1"/>
  <c r="BM15" i="1"/>
  <c r="BM66" i="1"/>
  <c r="Y15" i="1"/>
  <c r="Y14" i="1"/>
  <c r="AC101" i="1"/>
  <c r="BI76" i="1"/>
  <c r="BM103" i="1"/>
  <c r="AZ57" i="1"/>
  <c r="BI87" i="1"/>
  <c r="BM68" i="1"/>
  <c r="AZ82" i="1"/>
  <c r="BI54" i="1"/>
  <c r="BI41" i="1"/>
  <c r="BI92" i="1"/>
  <c r="BM6" i="1"/>
  <c r="BM43" i="1"/>
  <c r="BM64" i="1"/>
  <c r="BI77" i="1"/>
  <c r="BD88" i="1"/>
  <c r="BD31" i="1"/>
  <c r="BD63" i="1"/>
  <c r="BD30" i="1"/>
  <c r="BI103" i="1"/>
  <c r="BI8" i="1"/>
  <c r="BI78" i="1"/>
  <c r="BI21" i="1"/>
  <c r="BI40" i="1"/>
  <c r="BI73" i="1"/>
  <c r="BD103" i="1"/>
  <c r="AZ44" i="1"/>
  <c r="BD115" i="1"/>
  <c r="BI91" i="1"/>
  <c r="BI102" i="1"/>
  <c r="BI15" i="1"/>
  <c r="BI36" i="1"/>
  <c r="BM36" i="1"/>
  <c r="AZ12" i="1"/>
  <c r="AZ30" i="1"/>
  <c r="BI85" i="1"/>
  <c r="BM83" i="1"/>
  <c r="BM100" i="1"/>
  <c r="BM40" i="1"/>
  <c r="BI66" i="1"/>
  <c r="AZ73" i="1"/>
  <c r="BI71" i="1"/>
  <c r="BM9" i="1"/>
  <c r="BM78" i="1"/>
  <c r="BM91" i="1"/>
  <c r="AZ9" i="1"/>
  <c r="BM14" i="1"/>
  <c r="AC34" i="1"/>
  <c r="AA115" i="1"/>
  <c r="Y101" i="1"/>
  <c r="Y7" i="1"/>
  <c r="Y12" i="1"/>
  <c r="AC56" i="1"/>
  <c r="Y78" i="1"/>
  <c r="Y62" i="1"/>
  <c r="Y83" i="1"/>
  <c r="AC82" i="1"/>
  <c r="AC30" i="1"/>
  <c r="AC12" i="1"/>
  <c r="Y47" i="1"/>
  <c r="AC47" i="1"/>
  <c r="AC63" i="1"/>
  <c r="AC74" i="1"/>
  <c r="AC77" i="1"/>
  <c r="AC97" i="1"/>
  <c r="AC94" i="1"/>
  <c r="P101" i="1"/>
  <c r="AC21" i="1"/>
  <c r="Y45" i="1"/>
  <c r="Y76" i="1"/>
  <c r="Y87" i="1"/>
  <c r="AC78" i="1"/>
  <c r="Y56" i="1"/>
  <c r="Y16" i="1"/>
  <c r="Y93" i="1"/>
  <c r="Y49" i="1"/>
  <c r="Y6" i="1"/>
  <c r="Y31" i="1"/>
  <c r="Y36" i="1"/>
  <c r="AC48" i="1"/>
  <c r="Y42" i="1"/>
  <c r="AC49" i="1"/>
  <c r="AC88" i="1"/>
  <c r="Y115" i="1"/>
  <c r="AC71" i="1"/>
  <c r="AC15" i="1"/>
  <c r="Y71" i="1"/>
  <c r="Y68" i="1"/>
  <c r="Y102" i="1"/>
  <c r="Y82" i="1"/>
  <c r="Y55" i="1"/>
  <c r="Y77" i="1"/>
  <c r="Y39" i="1"/>
  <c r="AC9" i="1"/>
  <c r="AC39" i="1"/>
  <c r="AC43" i="1"/>
  <c r="AC42" i="1"/>
  <c r="AC68" i="1"/>
  <c r="AC93" i="1"/>
  <c r="Y57" i="1"/>
  <c r="Y100" i="1"/>
  <c r="Y88" i="1"/>
  <c r="Y103" i="1"/>
  <c r="Y63" i="1"/>
  <c r="Y72" i="1"/>
  <c r="Y92" i="1"/>
  <c r="Y67" i="1"/>
  <c r="Y8" i="1"/>
  <c r="Y27" i="1"/>
  <c r="AC27" i="1"/>
  <c r="AC31" i="1"/>
  <c r="Y46" i="1"/>
  <c r="Y73" i="1"/>
  <c r="AC73" i="1"/>
  <c r="AC72" i="1"/>
  <c r="Y34" i="1"/>
  <c r="Y61" i="1"/>
  <c r="Y58" i="1"/>
  <c r="Y54" i="1"/>
  <c r="Y38" i="1"/>
  <c r="AC75" i="1"/>
  <c r="AC87" i="1"/>
  <c r="AC61" i="1"/>
  <c r="Y9" i="1"/>
  <c r="AC32" i="1"/>
  <c r="Y29" i="1"/>
  <c r="AC54" i="1"/>
  <c r="AC46" i="1"/>
  <c r="AC57" i="1"/>
  <c r="AC92" i="1"/>
  <c r="Y94" i="1"/>
  <c r="Y48" i="1"/>
  <c r="Y75" i="1"/>
  <c r="AC35" i="1"/>
  <c r="AC83" i="1"/>
  <c r="AC45" i="1"/>
  <c r="Y13" i="1"/>
  <c r="AC6" i="1"/>
  <c r="AC38" i="1"/>
  <c r="AC58" i="1"/>
  <c r="Y74" i="1"/>
  <c r="AC85" i="1"/>
  <c r="AC103" i="1"/>
  <c r="Y5" i="1"/>
  <c r="Y79" i="1"/>
  <c r="Y35" i="1"/>
  <c r="Y32" i="1"/>
  <c r="Y21" i="1"/>
  <c r="Y89" i="1"/>
  <c r="Y30" i="1"/>
  <c r="AC5" i="1"/>
  <c r="AC7" i="1"/>
  <c r="AC29" i="1"/>
  <c r="AC13" i="1"/>
  <c r="AC36" i="1"/>
  <c r="Y44" i="1"/>
  <c r="AC44" i="1"/>
  <c r="AC67" i="1"/>
  <c r="AC79" i="1"/>
  <c r="AC84" i="1"/>
  <c r="AC102" i="1"/>
  <c r="P100" i="1"/>
  <c r="P56" i="1"/>
  <c r="BD12" i="1"/>
  <c r="AZ61" i="1"/>
  <c r="BD21" i="1"/>
  <c r="BD35" i="1"/>
  <c r="AZ33" i="1"/>
  <c r="AZ16" i="1"/>
  <c r="BD44" i="1"/>
  <c r="BD74" i="1"/>
  <c r="AZ66" i="1"/>
  <c r="BD86" i="1"/>
  <c r="AZ87" i="1"/>
  <c r="AZ71" i="1"/>
  <c r="BD61" i="1"/>
  <c r="AZ56" i="1"/>
  <c r="BI75" i="1"/>
  <c r="BI101" i="1"/>
  <c r="BI79" i="1"/>
  <c r="BI26" i="1"/>
  <c r="BI17" i="1"/>
  <c r="BM26" i="1"/>
  <c r="BM42" i="1"/>
  <c r="BM62" i="1"/>
  <c r="BM71" i="1"/>
  <c r="BM74" i="1"/>
  <c r="BM86" i="1"/>
  <c r="BI115" i="1"/>
  <c r="BD97" i="1"/>
  <c r="BD45" i="1"/>
  <c r="BD38" i="1"/>
  <c r="AZ21" i="1"/>
  <c r="AZ15" i="1"/>
  <c r="BD83" i="1"/>
  <c r="AZ31" i="1"/>
  <c r="BD27" i="1"/>
  <c r="BD34" i="1"/>
  <c r="BD77" i="1"/>
  <c r="BD85" i="1"/>
  <c r="BD92" i="1"/>
  <c r="BD102" i="1"/>
  <c r="BM56" i="1"/>
  <c r="BI6" i="1"/>
  <c r="BK115" i="1"/>
  <c r="BI72" i="1"/>
  <c r="BI55" i="1"/>
  <c r="BI38" i="1"/>
  <c r="BM97" i="1"/>
  <c r="BI65" i="1"/>
  <c r="BM54" i="1"/>
  <c r="BM65" i="1"/>
  <c r="BI67" i="1"/>
  <c r="BI80" i="1"/>
  <c r="BM102" i="1"/>
  <c r="BM94" i="1"/>
  <c r="BI82" i="1"/>
  <c r="AZ77" i="1"/>
  <c r="AZ102" i="1"/>
  <c r="AZ103" i="1"/>
  <c r="AZ7" i="1"/>
  <c r="BD9" i="1"/>
  <c r="AZ28" i="1"/>
  <c r="AZ46" i="1"/>
  <c r="BD42" i="1"/>
  <c r="AZ43" i="1"/>
  <c r="AZ63" i="1"/>
  <c r="AZ76" i="1"/>
  <c r="BD78" i="1"/>
  <c r="AZ85" i="1"/>
  <c r="AZ100" i="1"/>
  <c r="AZ35" i="1"/>
  <c r="AZ6" i="1"/>
  <c r="BD36" i="1"/>
  <c r="BM45" i="1"/>
  <c r="BL115" i="1"/>
  <c r="BD87" i="1"/>
  <c r="BM76" i="1"/>
  <c r="BI57" i="1"/>
  <c r="BM12" i="1"/>
  <c r="BM72" i="1"/>
  <c r="BI45" i="1"/>
  <c r="BM57" i="1"/>
  <c r="BM35" i="1"/>
  <c r="BI42" i="1"/>
  <c r="BM85" i="1"/>
  <c r="BM73" i="1"/>
  <c r="BI86" i="1"/>
  <c r="BM88" i="1"/>
  <c r="BI97" i="1"/>
  <c r="BI94" i="1"/>
  <c r="AZ75" i="1"/>
  <c r="AZ42" i="1"/>
  <c r="BD67" i="1"/>
  <c r="AZ92" i="1"/>
  <c r="BD75" i="1"/>
  <c r="AZ94" i="1"/>
  <c r="AZ101" i="1"/>
  <c r="AZ97" i="1"/>
  <c r="BD13" i="1"/>
  <c r="BD6" i="1"/>
  <c r="AZ32" i="1"/>
  <c r="BD56" i="1"/>
  <c r="BD58" i="1"/>
  <c r="BD55" i="1"/>
  <c r="BD72" i="1"/>
  <c r="BD62" i="1"/>
  <c r="BD79" i="1"/>
  <c r="AZ93" i="1"/>
  <c r="BD94" i="1"/>
  <c r="AZ88" i="1"/>
  <c r="AZ27" i="1"/>
  <c r="BD8" i="1"/>
  <c r="BD39" i="1"/>
  <c r="BD90" i="1"/>
  <c r="AZ62" i="1"/>
  <c r="BM115" i="1"/>
  <c r="AZ78" i="1"/>
  <c r="BI5" i="1"/>
  <c r="BB115" i="1"/>
  <c r="BI7" i="1"/>
  <c r="BI68" i="1"/>
  <c r="BI12" i="1"/>
  <c r="BM7" i="1"/>
  <c r="BM61" i="1"/>
  <c r="BM87" i="1"/>
  <c r="BM93" i="1"/>
  <c r="AZ45" i="1"/>
  <c r="BD54" i="1"/>
  <c r="AZ72" i="1"/>
  <c r="AZ38" i="1"/>
  <c r="AZ68" i="1"/>
  <c r="AZ86" i="1"/>
  <c r="BD101" i="1"/>
  <c r="AZ13" i="1"/>
  <c r="BD15" i="1"/>
  <c r="BD28" i="1"/>
  <c r="BD43" i="1"/>
  <c r="BD68" i="1"/>
  <c r="BD64" i="1"/>
  <c r="AZ74" i="1"/>
  <c r="AZ115" i="1"/>
  <c r="BD93" i="1"/>
  <c r="AY115" i="1"/>
  <c r="BI22" i="1"/>
  <c r="AZ14" i="1"/>
  <c r="BI83" i="1"/>
  <c r="AZ5" i="1"/>
  <c r="AZ79" i="1"/>
  <c r="AZ65" i="1"/>
  <c r="AZ36" i="1"/>
  <c r="AZ39" i="1"/>
  <c r="BD73" i="1"/>
  <c r="BD100" i="1"/>
  <c r="AZ54" i="1"/>
  <c r="BI61" i="1"/>
  <c r="BC115" i="1"/>
  <c r="BM21" i="1"/>
  <c r="BI93" i="1"/>
  <c r="BI14" i="1"/>
  <c r="BM5" i="1"/>
  <c r="BM17" i="1"/>
  <c r="BI9" i="1"/>
  <c r="BM38" i="1"/>
  <c r="BM13" i="1"/>
  <c r="BM41" i="1"/>
  <c r="BI64" i="1"/>
  <c r="BI74" i="1"/>
  <c r="BM80" i="1"/>
  <c r="BH115" i="1"/>
  <c r="BM92" i="1"/>
  <c r="AZ8" i="1"/>
  <c r="AZ55" i="1"/>
  <c r="AZ67" i="1"/>
  <c r="BD82" i="1"/>
  <c r="AZ64" i="1"/>
  <c r="AZ58" i="1"/>
  <c r="BD14" i="1"/>
  <c r="BD16" i="1"/>
  <c r="BD33" i="1"/>
  <c r="BD32" i="1"/>
  <c r="BD76" i="1"/>
  <c r="BD57" i="1"/>
  <c r="AZ90" i="1"/>
  <c r="BM75" i="1"/>
  <c r="BI34" i="1"/>
  <c r="AQ27" i="1"/>
  <c r="AU36" i="1"/>
  <c r="AQ54" i="1"/>
  <c r="AU32" i="1"/>
  <c r="AU74" i="1"/>
  <c r="AQ45" i="1"/>
  <c r="AU31" i="1"/>
  <c r="AQ89" i="1"/>
  <c r="AQ35" i="1"/>
  <c r="AU39" i="1"/>
  <c r="AQ92" i="1"/>
  <c r="T21" i="1"/>
  <c r="AQ78" i="1"/>
  <c r="AU73" i="1"/>
  <c r="AQ103" i="1"/>
  <c r="CA82" i="1"/>
  <c r="CA101" i="1"/>
  <c r="CA56" i="1"/>
  <c r="CA14" i="1"/>
  <c r="CA71" i="1"/>
  <c r="CA100" i="1"/>
  <c r="CE21" i="1"/>
  <c r="CA88" i="1"/>
  <c r="CE87" i="1"/>
  <c r="CA72" i="1"/>
  <c r="CE67" i="1"/>
  <c r="CA8" i="1"/>
  <c r="CA78" i="1"/>
  <c r="CE76" i="1"/>
  <c r="CA9" i="1"/>
  <c r="CE74" i="1"/>
  <c r="CE83" i="1"/>
  <c r="CE86" i="1"/>
  <c r="CE101" i="1"/>
  <c r="AQ5" i="1"/>
  <c r="AQ100" i="1"/>
  <c r="AQ75" i="1"/>
  <c r="AQ43" i="1"/>
  <c r="AQ21" i="1"/>
  <c r="AQ79" i="1"/>
  <c r="AU65" i="1"/>
  <c r="AQ84" i="1"/>
  <c r="AU71" i="1"/>
  <c r="AU7" i="1"/>
  <c r="AU14" i="1"/>
  <c r="AU9" i="1"/>
  <c r="AQ42" i="1"/>
  <c r="AU42" i="1"/>
  <c r="AU55" i="1"/>
  <c r="AU72" i="1"/>
  <c r="AQ68" i="1"/>
  <c r="AQ102" i="1"/>
  <c r="AQ115" i="1"/>
  <c r="AQ15" i="1"/>
  <c r="AU89" i="1"/>
  <c r="CA54" i="1"/>
  <c r="CE62" i="1"/>
  <c r="CA41" i="1"/>
  <c r="CE13" i="1"/>
  <c r="CE24" i="1"/>
  <c r="CA57" i="1"/>
  <c r="CA77" i="1"/>
  <c r="CA91" i="1"/>
  <c r="CE91" i="1"/>
  <c r="CA102" i="1"/>
  <c r="AU75" i="1"/>
  <c r="AQ72" i="1"/>
  <c r="AU61" i="1"/>
  <c r="AQ65" i="1"/>
  <c r="AQ56" i="1"/>
  <c r="AU45" i="1"/>
  <c r="AQ62" i="1"/>
  <c r="AQ57" i="1"/>
  <c r="AQ29" i="1"/>
  <c r="AU29" i="1"/>
  <c r="AU58" i="1"/>
  <c r="AU77" i="1"/>
  <c r="AU66" i="1"/>
  <c r="AU103" i="1"/>
  <c r="CE14" i="1"/>
  <c r="AQ38" i="1"/>
  <c r="AU48" i="1"/>
  <c r="AQ85" i="1"/>
  <c r="CA43" i="1"/>
  <c r="CE56" i="1"/>
  <c r="CE61" i="1"/>
  <c r="CA7" i="1"/>
  <c r="CE38" i="1"/>
  <c r="CA26" i="1"/>
  <c r="CA13" i="1"/>
  <c r="CE55" i="1"/>
  <c r="CE73" i="1"/>
  <c r="CA68" i="1"/>
  <c r="CE85" i="1"/>
  <c r="CA86" i="1"/>
  <c r="CA115" i="1"/>
  <c r="AU88" i="1"/>
  <c r="AQ48" i="1"/>
  <c r="AQ93" i="1"/>
  <c r="AU27" i="1"/>
  <c r="AU13" i="1"/>
  <c r="AQ58" i="1"/>
  <c r="AQ44" i="1"/>
  <c r="AU47" i="1"/>
  <c r="AU62" i="1"/>
  <c r="AU79" i="1"/>
  <c r="AU92" i="1"/>
  <c r="AQ97" i="1"/>
  <c r="AQ94" i="1"/>
  <c r="AQ32" i="1"/>
  <c r="AU34" i="1"/>
  <c r="AU44" i="1"/>
  <c r="AQ82" i="1"/>
  <c r="CA35" i="1"/>
  <c r="CE45" i="1"/>
  <c r="CE35" i="1"/>
  <c r="CE15" i="1"/>
  <c r="CA21" i="1"/>
  <c r="CA23" i="1"/>
  <c r="CE26" i="1"/>
  <c r="CA37" i="1"/>
  <c r="CE42" i="1"/>
  <c r="CE64" i="1"/>
  <c r="CE92" i="1"/>
  <c r="CA92" i="1"/>
  <c r="CE103" i="1"/>
  <c r="AQ67" i="1"/>
  <c r="AQ71" i="1"/>
  <c r="AQ34" i="1"/>
  <c r="AT115" i="1"/>
  <c r="AQ6" i="1"/>
  <c r="AQ39" i="1"/>
  <c r="AU101" i="1"/>
  <c r="AQ47" i="1"/>
  <c r="AQ63" i="1"/>
  <c r="AU100" i="1"/>
  <c r="AQ13" i="1"/>
  <c r="AU16" i="1"/>
  <c r="AU43" i="1"/>
  <c r="AQ83" i="1"/>
  <c r="AU78" i="1"/>
  <c r="AQ101" i="1"/>
  <c r="CA61" i="1"/>
  <c r="AQ55" i="1"/>
  <c r="CC115" i="1"/>
  <c r="CA24" i="1"/>
  <c r="CA15" i="1"/>
  <c r="CA75" i="1"/>
  <c r="CA45" i="1"/>
  <c r="CA62" i="1"/>
  <c r="CA22" i="1"/>
  <c r="CE22" i="1"/>
  <c r="CE12" i="1"/>
  <c r="CE23" i="1"/>
  <c r="CE37" i="1"/>
  <c r="CA42" i="1"/>
  <c r="CA55" i="1"/>
  <c r="CE72" i="1"/>
  <c r="CE68" i="1"/>
  <c r="CE93" i="1"/>
  <c r="CA94" i="1"/>
  <c r="AQ88" i="1"/>
  <c r="AS115" i="1"/>
  <c r="AU12" i="1"/>
  <c r="AQ14" i="1"/>
  <c r="AQ61" i="1"/>
  <c r="AQ76" i="1"/>
  <c r="AU97" i="1"/>
  <c r="AU5" i="1"/>
  <c r="AQ36" i="1"/>
  <c r="AQ9" i="1"/>
  <c r="AQ16" i="1"/>
  <c r="AU38" i="1"/>
  <c r="AQ31" i="1"/>
  <c r="AQ49" i="1"/>
  <c r="AU49" i="1"/>
  <c r="AU67" i="1"/>
  <c r="AQ66" i="1"/>
  <c r="AU85" i="1"/>
  <c r="AU84" i="1"/>
  <c r="AU93" i="1"/>
  <c r="AU102" i="1"/>
  <c r="AU54" i="1"/>
  <c r="AQ73" i="1"/>
  <c r="AU6" i="1"/>
  <c r="AQ77" i="1"/>
  <c r="CD115" i="1"/>
  <c r="CE82" i="1"/>
  <c r="CA34" i="1"/>
  <c r="CA17" i="1"/>
  <c r="CA12" i="1"/>
  <c r="CE7" i="1"/>
  <c r="CA6" i="1"/>
  <c r="CE41" i="1"/>
  <c r="CE40" i="1"/>
  <c r="CA40" i="1"/>
  <c r="CE78" i="1"/>
  <c r="CA93" i="1"/>
  <c r="BZ115" i="1"/>
  <c r="AU87" i="1"/>
  <c r="AQ87" i="1"/>
  <c r="AU115" i="1"/>
  <c r="AQ12" i="1"/>
  <c r="AU8" i="1"/>
  <c r="AQ46" i="1"/>
  <c r="AU35" i="1"/>
  <c r="AU83" i="1"/>
  <c r="AQ8" i="1"/>
  <c r="AQ30" i="1"/>
  <c r="AQ74" i="1"/>
  <c r="AU15" i="1"/>
  <c r="AU30" i="1"/>
  <c r="AU56" i="1"/>
  <c r="AU76" i="1"/>
  <c r="AU68" i="1"/>
  <c r="AU82" i="1"/>
  <c r="AU94" i="1"/>
  <c r="CA83" i="1"/>
  <c r="AZ83" i="1"/>
  <c r="BD71" i="1"/>
  <c r="BD5" i="1"/>
  <c r="BV115" i="1"/>
  <c r="BT115" i="1"/>
  <c r="BV97" i="1"/>
  <c r="BV103" i="1"/>
  <c r="BV93" i="1"/>
  <c r="BR103" i="1"/>
  <c r="BV94" i="1"/>
  <c r="BQ115" i="1"/>
  <c r="BR115" i="1"/>
  <c r="BR94" i="1"/>
  <c r="BV87" i="1"/>
  <c r="BR93" i="1"/>
  <c r="BV92" i="1"/>
  <c r="BV102" i="1"/>
  <c r="BV88" i="1"/>
  <c r="BV91" i="1"/>
  <c r="BR87" i="1"/>
  <c r="BV86" i="1"/>
  <c r="BR85" i="1"/>
  <c r="BV80" i="1"/>
  <c r="BR86" i="1"/>
  <c r="BV77" i="1"/>
  <c r="BR73" i="1"/>
  <c r="BV66" i="1"/>
  <c r="BV85" i="1"/>
  <c r="BV73" i="1"/>
  <c r="BV74" i="1"/>
  <c r="BV68" i="1"/>
  <c r="BR68" i="1"/>
  <c r="BV64" i="1"/>
  <c r="BR41" i="1"/>
  <c r="BV43" i="1"/>
  <c r="BV65" i="1"/>
  <c r="BV55" i="1"/>
  <c r="BR43" i="1"/>
  <c r="BV41" i="1"/>
  <c r="BV42" i="1"/>
  <c r="BV40" i="1"/>
  <c r="BV26" i="1"/>
  <c r="BV45" i="1"/>
  <c r="BV17" i="1"/>
  <c r="BR7" i="1"/>
  <c r="BV13" i="1"/>
  <c r="BR9" i="1"/>
  <c r="BR13" i="1"/>
  <c r="BV22" i="1"/>
  <c r="BR17" i="1"/>
  <c r="BV15" i="1"/>
  <c r="BV7" i="1"/>
  <c r="BV8" i="1"/>
  <c r="BV9" i="1"/>
  <c r="BR15" i="1"/>
  <c r="BR8" i="1"/>
  <c r="BR54" i="1"/>
  <c r="BR45" i="1"/>
  <c r="BR62" i="1"/>
  <c r="BV56" i="1"/>
  <c r="BR77" i="1"/>
  <c r="BR83" i="1"/>
  <c r="BR92" i="1"/>
  <c r="BR97" i="1"/>
  <c r="BV101" i="1"/>
  <c r="BR66" i="1"/>
  <c r="BV57" i="1"/>
  <c r="BV67" i="1"/>
  <c r="BV83" i="1"/>
  <c r="BV54" i="1"/>
  <c r="BV100" i="1"/>
  <c r="BR6" i="1"/>
  <c r="BR26" i="1"/>
  <c r="BR55" i="1"/>
  <c r="BR38" i="1"/>
  <c r="BR56" i="1"/>
  <c r="BR74" i="1"/>
  <c r="BR78" i="1"/>
  <c r="BR80" i="1"/>
  <c r="BR102" i="1"/>
  <c r="BV12" i="1"/>
  <c r="BV61" i="1"/>
  <c r="BR65" i="1"/>
  <c r="BR42" i="1"/>
  <c r="BR72" i="1"/>
  <c r="BV6" i="1"/>
  <c r="BV14" i="1"/>
  <c r="BR67" i="1"/>
  <c r="BR57" i="1"/>
  <c r="BV62" i="1"/>
  <c r="BV78" i="1"/>
  <c r="BR22" i="1"/>
  <c r="BR14" i="1"/>
  <c r="BR40" i="1"/>
  <c r="BV38" i="1"/>
  <c r="BR64" i="1"/>
  <c r="BV72" i="1"/>
  <c r="BR82" i="1"/>
  <c r="BV76" i="1"/>
  <c r="BR88" i="1"/>
  <c r="BR91" i="1"/>
  <c r="BR12" i="1"/>
  <c r="BR61" i="1"/>
  <c r="BR76" i="1"/>
  <c r="BR101" i="1"/>
  <c r="BR21" i="1"/>
  <c r="BV71" i="1"/>
  <c r="BV75" i="1"/>
  <c r="BR5" i="1"/>
  <c r="BV34" i="1"/>
  <c r="BR75" i="1"/>
  <c r="BV82" i="1"/>
  <c r="BV21" i="1"/>
  <c r="BV5" i="1"/>
  <c r="BR34" i="1"/>
  <c r="BR100" i="1"/>
  <c r="BR71" i="1"/>
  <c r="AF115" i="1"/>
  <c r="AF87" i="1"/>
  <c r="AK95" i="1" l="1"/>
  <c r="AG95" i="1"/>
  <c r="AL95" i="1"/>
  <c r="AH95" i="1"/>
  <c r="AL108" i="1"/>
  <c r="AL106" i="1"/>
  <c r="AL107" i="1"/>
  <c r="AH107" i="1"/>
  <c r="AH108" i="1"/>
  <c r="AH106" i="1"/>
  <c r="AG89" i="1"/>
  <c r="AK98" i="1"/>
  <c r="AG98" i="1"/>
  <c r="AL98" i="1"/>
  <c r="AH98" i="1"/>
  <c r="AL10" i="1"/>
  <c r="AH10" i="1"/>
  <c r="AH57" i="1"/>
  <c r="AL47" i="1"/>
  <c r="AH31" i="1"/>
  <c r="AH85" i="1"/>
  <c r="AH5" i="1"/>
  <c r="AH115" i="1"/>
  <c r="AL13" i="1"/>
  <c r="AL68" i="1"/>
  <c r="AL27" i="1"/>
  <c r="AL66" i="1"/>
  <c r="AL65" i="1"/>
  <c r="AH34" i="1"/>
  <c r="AH48" i="1"/>
  <c r="AL79" i="1"/>
  <c r="AH16" i="1"/>
  <c r="AL29" i="1"/>
  <c r="AK115" i="1"/>
  <c r="AL76" i="1"/>
  <c r="AH89" i="1"/>
  <c r="AJ115" i="1"/>
  <c r="AH30" i="1"/>
  <c r="AH61" i="1"/>
  <c r="AH7" i="1"/>
  <c r="AH49" i="1"/>
  <c r="AL54" i="1"/>
  <c r="AL67" i="1"/>
  <c r="AL101" i="1"/>
  <c r="AH66" i="1"/>
  <c r="AL89" i="1"/>
  <c r="AH84" i="1"/>
  <c r="AL92" i="1"/>
  <c r="AH100" i="1"/>
  <c r="AL42" i="1"/>
  <c r="AH72" i="1"/>
  <c r="AH29" i="1"/>
  <c r="AL30" i="1"/>
  <c r="AH62" i="1"/>
  <c r="AL36" i="1"/>
  <c r="AL46" i="1"/>
  <c r="AL73" i="1"/>
  <c r="AH14" i="1"/>
  <c r="AH101" i="1"/>
  <c r="AL88" i="1"/>
  <c r="AH36" i="1"/>
  <c r="AH75" i="1"/>
  <c r="AH76" i="1"/>
  <c r="AH39" i="1"/>
  <c r="AH45" i="1"/>
  <c r="AH21" i="1"/>
  <c r="AL14" i="1"/>
  <c r="AL39" i="1"/>
  <c r="AL12" i="1"/>
  <c r="AL43" i="1"/>
  <c r="AH65" i="1"/>
  <c r="AL57" i="1"/>
  <c r="AH44" i="1"/>
  <c r="AH71" i="1"/>
  <c r="AL102" i="1"/>
  <c r="AH97" i="1"/>
  <c r="AL93" i="1"/>
  <c r="AH82" i="1"/>
  <c r="AH38" i="1"/>
  <c r="AL6" i="1"/>
  <c r="AL58" i="1"/>
  <c r="AL7" i="1"/>
  <c r="AL71" i="1"/>
  <c r="AH67" i="1"/>
  <c r="AH68" i="1"/>
  <c r="AL62" i="1"/>
  <c r="AH88" i="1"/>
  <c r="AL63" i="1"/>
  <c r="AL34" i="1"/>
  <c r="AL16" i="1"/>
  <c r="AL103" i="1"/>
  <c r="AL8" i="1"/>
  <c r="AH32" i="1"/>
  <c r="AL100" i="1"/>
  <c r="AL21" i="1"/>
  <c r="AH63" i="1"/>
  <c r="AH27" i="1"/>
  <c r="AH15" i="1"/>
  <c r="AL48" i="1"/>
  <c r="AL77" i="1"/>
  <c r="AH83" i="1"/>
  <c r="AH42" i="1"/>
  <c r="AH92" i="1"/>
  <c r="AH9" i="1"/>
  <c r="AL9" i="1"/>
  <c r="AL56" i="1"/>
  <c r="AL82" i="1"/>
  <c r="AH8" i="1"/>
  <c r="AL61" i="1"/>
  <c r="AL97" i="1"/>
  <c r="AL55" i="1"/>
  <c r="AH93" i="1"/>
  <c r="AL78" i="1"/>
  <c r="AH94" i="1"/>
  <c r="AH43" i="1"/>
  <c r="AH56" i="1"/>
  <c r="AH55" i="1"/>
  <c r="AL85" i="1"/>
  <c r="AH47" i="1"/>
  <c r="AL84" i="1"/>
  <c r="AH13" i="1"/>
  <c r="AL32" i="1"/>
  <c r="AL5" i="1"/>
  <c r="AL35" i="1"/>
  <c r="AL45" i="1"/>
  <c r="AH12" i="1"/>
  <c r="AH103" i="1"/>
  <c r="AL44" i="1"/>
  <c r="AH102" i="1"/>
  <c r="AL38" i="1"/>
  <c r="AL87" i="1"/>
  <c r="AL15" i="1"/>
  <c r="AH73" i="1"/>
  <c r="AL74" i="1"/>
  <c r="AH78" i="1"/>
  <c r="AL49" i="1"/>
  <c r="AL94" i="1"/>
  <c r="AH6" i="1"/>
  <c r="AH35" i="1"/>
  <c r="AH58" i="1"/>
  <c r="AG115" i="1"/>
  <c r="AH74" i="1"/>
  <c r="AL31" i="1"/>
  <c r="AH54" i="1"/>
  <c r="AH77" i="1"/>
  <c r="AH46" i="1"/>
  <c r="AL75" i="1"/>
  <c r="AL83" i="1"/>
  <c r="AH79" i="1"/>
  <c r="AL115" i="1"/>
  <c r="AL72" i="1"/>
  <c r="AH87" i="1"/>
  <c r="AG87" i="1"/>
  <c r="AG97" i="1"/>
  <c r="AJ87" i="1"/>
  <c r="AK88" i="1"/>
  <c r="AG93" i="1"/>
  <c r="AK92" i="1"/>
  <c r="AG88" i="1"/>
  <c r="AG94" i="1"/>
  <c r="AK94" i="1"/>
  <c r="AK89" i="1"/>
  <c r="AK87" i="1"/>
  <c r="AK97" i="1"/>
  <c r="AK93" i="1"/>
  <c r="AG92" i="1"/>
</calcChain>
</file>

<file path=xl/comments1.xml><?xml version="1.0" encoding="utf-8"?>
<comments xmlns="http://schemas.openxmlformats.org/spreadsheetml/2006/main">
  <authors>
    <author>สิริกร ชุมทอง</author>
  </authors>
  <commentList>
    <comment ref="CT4" authorId="0" shapeId="0">
      <text>
        <r>
          <rPr>
            <b/>
            <sz val="9"/>
            <color indexed="81"/>
            <rFont val="Tahoma"/>
            <family val="2"/>
          </rPr>
          <t>สิริกร ชุมทอง:ตั้งแต่รุ่น65
นำจำนวนน.ศ.รุ่น65ที่ลทบ.1/66
ผลลัพธิ์เท่ากับ
0คือใหม่=ลทบ.
ว่างคือไม่มีน.ศ.ลทบ.</t>
        </r>
      </text>
    </comment>
    <comment ref="DA4" authorId="0" shapeId="0">
      <text>
        <r>
          <rPr>
            <sz val="9"/>
            <color indexed="81"/>
            <rFont val="Tahoma"/>
            <family val="2"/>
          </rPr>
          <t>เทียบใหม่สาขา</t>
        </r>
      </text>
    </comment>
    <comment ref="DB4" authorId="0" shapeId="0">
      <text>
        <r>
          <rPr>
            <sz val="9"/>
            <color indexed="81"/>
            <rFont val="Tahoma"/>
            <family val="2"/>
          </rPr>
          <t>เทียบใหม่ทั้งหมด</t>
        </r>
      </text>
    </comment>
    <comment ref="DC4" authorId="0" shapeId="0">
      <text>
        <r>
          <rPr>
            <sz val="9"/>
            <color indexed="81"/>
            <rFont val="Tahoma"/>
            <family val="2"/>
          </rPr>
          <t>สูตรตั้งแต่รุ่น65</t>
        </r>
        <r>
          <rPr>
            <b/>
            <sz val="9"/>
            <color indexed="81"/>
            <rFont val="Tahoma"/>
            <family val="2"/>
          </rPr>
          <t xml:space="preserve">
จำนวนน.ศ.ลทบ.1/67 (รุ่น66)-CZ =ออกกลางคัน
</t>
        </r>
        <r>
          <rPr>
            <sz val="9"/>
            <color indexed="81"/>
            <rFont val="Tahoma"/>
            <family val="2"/>
          </rPr>
          <t>ผลลัพธิ์เท่ากับ
0คือใหม่=ลทบ.
ว่างคือไม่มีน.ศ.ลทบ.</t>
        </r>
      </text>
    </comment>
    <comment ref="DD4" authorId="0" shapeId="0">
      <text>
        <r>
          <rPr>
            <sz val="9"/>
            <color indexed="81"/>
            <rFont val="Tahoma"/>
            <family val="2"/>
          </rPr>
          <t>ออกเทียบใหม่ (ตัวใครตัวมัน)</t>
        </r>
      </text>
    </comment>
    <comment ref="DE4" authorId="0" shapeId="0">
      <text>
        <r>
          <rPr>
            <sz val="9"/>
            <color indexed="81"/>
            <rFont val="Tahoma"/>
            <family val="2"/>
          </rPr>
          <t>ออกเอกเทียบใหม่สาขา</t>
        </r>
      </text>
    </comment>
    <comment ref="DF4" authorId="0" shapeId="0">
      <text>
        <r>
          <rPr>
            <sz val="9"/>
            <color indexed="81"/>
            <rFont val="Tahoma"/>
            <family val="2"/>
          </rPr>
          <t>ออกเอกเทียบใหม่ทั้งหมด</t>
        </r>
      </text>
    </comment>
    <comment ref="DC50" authorId="0" shapeId="0">
      <text>
        <r>
          <rPr>
            <sz val="9"/>
            <color indexed="81"/>
            <rFont val="Tahoma"/>
            <family val="2"/>
          </rPr>
          <t>Reg167=1</t>
        </r>
      </text>
    </comment>
  </commentList>
</comments>
</file>

<file path=xl/comments2.xml><?xml version="1.0" encoding="utf-8"?>
<comments xmlns="http://schemas.openxmlformats.org/spreadsheetml/2006/main">
  <authors>
    <author>สิริกร ชุมทอง</author>
  </authors>
  <commentList>
    <comment ref="CB4" authorId="0" shapeId="0">
      <text>
        <r>
          <rPr>
            <sz val="9"/>
            <color indexed="81"/>
            <rFont val="Tahoma"/>
            <family val="2"/>
          </rPr>
          <t xml:space="preserve">ตั้งแต่รุ่น65 นำจำนวนน.ศ.รุ่น65ที่ลทบ.1/66
ผลลัพธิ์ เป็น 0คือใหม่=ลทบ. </t>
        </r>
        <r>
          <rPr>
            <u val="double"/>
            <sz val="9"/>
            <color indexed="81"/>
            <rFont val="Tahoma"/>
            <family val="2"/>
          </rPr>
          <t>หรือ</t>
        </r>
        <r>
          <rPr>
            <sz val="9"/>
            <color indexed="81"/>
            <rFont val="Tahoma"/>
            <family val="2"/>
          </rPr>
          <t xml:space="preserve"> ว่างคือไม่มีน.ศ.ลทบ.</t>
        </r>
      </text>
    </comment>
    <comment ref="CI4" authorId="0" shapeId="0">
      <text>
        <r>
          <rPr>
            <sz val="9"/>
            <color indexed="81"/>
            <rFont val="Tahoma"/>
            <family val="2"/>
          </rPr>
          <t>เทียบใหม่สาขา</t>
        </r>
      </text>
    </comment>
    <comment ref="CJ4" authorId="0" shapeId="0">
      <text>
        <r>
          <rPr>
            <sz val="9"/>
            <color indexed="81"/>
            <rFont val="Tahoma"/>
            <family val="2"/>
          </rPr>
          <t>เทียบใหม่ทั้งหมด</t>
        </r>
      </text>
    </comment>
    <comment ref="CK4" authorId="0" shapeId="0">
      <text>
        <r>
          <rPr>
            <sz val="9"/>
            <color indexed="81"/>
            <rFont val="Tahoma"/>
            <family val="2"/>
          </rPr>
          <t>ตั้งแต่รุ่น65 นำจำนวนน.ศ.รุ่น65ที่ลทบ.1/66
ผลลัพธิ์ เป็น 0คือใหม่=ลทบ. หรือ ว่างคือไม่มีน.ศ.ลทบ.</t>
        </r>
      </text>
    </comment>
    <comment ref="CL4" authorId="0" shapeId="0">
      <text>
        <r>
          <rPr>
            <sz val="9"/>
            <color indexed="81"/>
            <rFont val="Tahoma"/>
            <family val="2"/>
          </rPr>
          <t>ออกเทียบใหม่ (ตัวใครตัวมัน)</t>
        </r>
      </text>
    </comment>
    <comment ref="CM4" authorId="0" shapeId="0">
      <text>
        <r>
          <rPr>
            <sz val="9"/>
            <color indexed="81"/>
            <rFont val="Tahoma"/>
            <family val="2"/>
          </rPr>
          <t>ออกเอกเทียบใหม่สาขา</t>
        </r>
      </text>
    </comment>
    <comment ref="CN4" authorId="0" shapeId="0">
      <text>
        <r>
          <rPr>
            <sz val="9"/>
            <color indexed="81"/>
            <rFont val="Tahoma"/>
            <family val="2"/>
          </rPr>
          <t>ออกเอกเทียบใหม่ทั้งหมด</t>
        </r>
      </text>
    </comment>
    <comment ref="CF10" authorId="0" shapeId="0">
      <text>
        <r>
          <rPr>
            <b/>
            <sz val="9"/>
            <color indexed="81"/>
            <rFont val="Tahoma"/>
            <family val="2"/>
          </rPr>
          <t>สิริกร ชุมทอง:</t>
        </r>
        <r>
          <rPr>
            <sz val="9"/>
            <color indexed="81"/>
            <rFont val="Tahoma"/>
            <family val="2"/>
          </rPr>
          <t xml:space="preserve">
PMIS2 ระบุ 15002 นิเทศศาสตรมหาบัณฑิต</t>
        </r>
      </text>
    </comment>
    <comment ref="CG10" authorId="0" shapeId="0">
      <text>
        <r>
          <rPr>
            <b/>
            <sz val="9"/>
            <color indexed="81"/>
            <rFont val="Tahoma"/>
            <family val="2"/>
          </rPr>
          <t>สิริกร ชุมทอง:</t>
        </r>
        <r>
          <rPr>
            <sz val="9"/>
            <color indexed="81"/>
            <rFont val="Tahoma"/>
            <family val="2"/>
          </rPr>
          <t xml:space="preserve">
PMIS2 ระบุ 15002 นิเทศศาสตรมหาบัณฑิต</t>
        </r>
      </text>
    </comment>
    <comment ref="CK51" authorId="0" shapeId="0">
      <text>
        <r>
          <rPr>
            <sz val="9"/>
            <color indexed="81"/>
            <rFont val="Tahoma"/>
            <family val="2"/>
          </rPr>
          <t>Reg167G66=18</t>
        </r>
      </text>
    </comment>
    <comment ref="CB120" authorId="0" shapeId="0">
      <text>
        <r>
          <rPr>
            <b/>
            <sz val="9"/>
            <color indexed="81"/>
            <rFont val="Tahoma"/>
            <family val="2"/>
          </rPr>
          <t>สิริกร ชุมทอง:</t>
        </r>
        <r>
          <rPr>
            <sz val="9"/>
            <color indexed="81"/>
            <rFont val="Tahoma"/>
            <family val="2"/>
          </rPr>
          <t xml:space="preserve">
Reg&gt;New--&gt;+5 to=0</t>
        </r>
      </text>
    </comment>
  </commentList>
</comments>
</file>

<file path=xl/comments3.xml><?xml version="1.0" encoding="utf-8"?>
<comments xmlns="http://schemas.openxmlformats.org/spreadsheetml/2006/main">
  <authors>
    <author>สิริกร ชุมทอง</author>
  </authors>
  <commentList>
    <comment ref="CB4" authorId="0" shapeId="0">
      <text>
        <r>
          <rPr>
            <sz val="9"/>
            <color indexed="81"/>
            <rFont val="Tahoma"/>
            <family val="2"/>
          </rPr>
          <t>เทียบใหม่สาขา</t>
        </r>
      </text>
    </comment>
    <comment ref="CC4" authorId="0" shapeId="0">
      <text>
        <r>
          <rPr>
            <sz val="9"/>
            <color indexed="81"/>
            <rFont val="Tahoma"/>
            <family val="2"/>
          </rPr>
          <t>เทียบใหม่ทั้งหมด</t>
        </r>
      </text>
    </comment>
    <comment ref="CD4" authorId="0" shapeId="0">
      <text>
        <r>
          <rPr>
            <sz val="9"/>
            <color indexed="81"/>
            <rFont val="Tahoma"/>
            <family val="2"/>
          </rPr>
          <t xml:space="preserve">ตั้งแต่รุ่น65 นำจำนวนน.ศ.รุ่น65ที่ลทบ.1/66
ผลลัพธิ์ เป็น
0คือใหม่=ลทบ. </t>
        </r>
        <r>
          <rPr>
            <u val="double"/>
            <sz val="9"/>
            <color indexed="81"/>
            <rFont val="Tahoma"/>
            <family val="2"/>
          </rPr>
          <t>หรือ</t>
        </r>
        <r>
          <rPr>
            <sz val="9"/>
            <color indexed="81"/>
            <rFont val="Tahoma"/>
            <family val="2"/>
          </rPr>
          <t xml:space="preserve"> ว่างคือไม่มีน.ศ.ลทบ.</t>
        </r>
      </text>
    </comment>
    <comment ref="CI4" authorId="0" shapeId="0">
      <text>
        <r>
          <rPr>
            <sz val="9"/>
            <color indexed="81"/>
            <rFont val="Tahoma"/>
            <family val="2"/>
          </rPr>
          <t xml:space="preserve">New 2/66
</t>
        </r>
      </text>
    </comment>
    <comment ref="CK4" authorId="0" shapeId="0">
      <text>
        <r>
          <rPr>
            <sz val="9"/>
            <color indexed="81"/>
            <rFont val="Tahoma"/>
            <family val="2"/>
          </rPr>
          <t>เทียบใหม่สาขา</t>
        </r>
      </text>
    </comment>
    <comment ref="CL4" authorId="0" shapeId="0">
      <text>
        <r>
          <rPr>
            <sz val="9"/>
            <color indexed="81"/>
            <rFont val="Tahoma"/>
            <family val="2"/>
          </rPr>
          <t>เทียบใหม่ทั้งหมด</t>
        </r>
      </text>
    </comment>
    <comment ref="CM4" authorId="0" shapeId="0">
      <text>
        <r>
          <rPr>
            <sz val="9"/>
            <color indexed="81"/>
            <rFont val="Tahoma"/>
            <family val="2"/>
          </rPr>
          <t>ตั้งแต่รุ่น65 นำจำนวนน.ศ.รุ่น65ที่ลทบ.1/66
ผลลัพธิ์ เป็น
0คือใหม่=ลทบ.</t>
        </r>
        <r>
          <rPr>
            <u val="double"/>
            <sz val="9"/>
            <color indexed="81"/>
            <rFont val="Tahoma"/>
            <family val="2"/>
          </rPr>
          <t xml:space="preserve"> หรือ</t>
        </r>
        <r>
          <rPr>
            <sz val="9"/>
            <color indexed="81"/>
            <rFont val="Tahoma"/>
            <family val="2"/>
          </rPr>
          <t xml:space="preserve"> ว่างคือไม่มีน.ศ.ลทบ.</t>
        </r>
      </text>
    </comment>
    <comment ref="CN4" authorId="0" shapeId="0">
      <text>
        <r>
          <rPr>
            <sz val="9"/>
            <color indexed="81"/>
            <rFont val="Tahoma"/>
            <family val="2"/>
          </rPr>
          <t>ออกเทียบใหม่ (ตัวใครตัวมัน)</t>
        </r>
      </text>
    </comment>
    <comment ref="CO4" authorId="0" shapeId="0">
      <text>
        <r>
          <rPr>
            <sz val="9"/>
            <color indexed="81"/>
            <rFont val="Tahoma"/>
            <family val="2"/>
          </rPr>
          <t>ออกเอกเทียบใหม่สาขา</t>
        </r>
      </text>
    </comment>
    <comment ref="CP4" authorId="0" shapeId="0">
      <text>
        <r>
          <rPr>
            <sz val="9"/>
            <color indexed="81"/>
            <rFont val="Tahoma"/>
            <family val="2"/>
          </rPr>
          <t>ออกเอกเทียบใหม่ทั้งหมด</t>
        </r>
      </text>
    </comment>
    <comment ref="CH12" authorId="0" shapeId="0">
      <text>
        <r>
          <rPr>
            <sz val="9"/>
            <color indexed="81"/>
            <rFont val="Tahoma"/>
            <family val="2"/>
          </rPr>
          <t>PMIS2 ระบุ 15003 สาขาวิชา</t>
        </r>
      </text>
    </comment>
    <comment ref="CH30" authorId="0" shapeId="0">
      <text>
        <r>
          <rPr>
            <b/>
            <sz val="9"/>
            <color indexed="81"/>
            <rFont val="Tahoma"/>
            <family val="2"/>
          </rPr>
          <t>สิริกร ชุมทอง:</t>
        </r>
        <r>
          <rPr>
            <sz val="9"/>
            <color indexed="81"/>
            <rFont val="Tahoma"/>
            <family val="2"/>
          </rPr>
          <t xml:space="preserve">
PMIS2 ระบุ 30308 แขนงวิชาการจัดการธุรกิจและการบริการ</t>
        </r>
      </text>
    </comment>
    <comment ref="CH44" authorId="0" shapeId="0">
      <text>
        <r>
          <rPr>
            <sz val="9"/>
            <color indexed="81"/>
            <rFont val="Tahoma"/>
            <family val="2"/>
          </rPr>
          <t>PMIS :80002 รัฐศาสตรดุษฎีบัณฑิต</t>
        </r>
      </text>
    </comment>
  </commentList>
</comments>
</file>

<file path=xl/sharedStrings.xml><?xml version="1.0" encoding="utf-8"?>
<sst xmlns="http://schemas.openxmlformats.org/spreadsheetml/2006/main" count="725" uniqueCount="275">
  <si>
    <t>สาขาวิชา และหลักสูตร/วิชาเอก</t>
  </si>
  <si>
    <t>รุ่นที่เข้าปีการศึกษา 2555</t>
  </si>
  <si>
    <t>รุ่นที่เข้าปีการศึกษา 2556</t>
  </si>
  <si>
    <t>รุ่นที่เข้าปีการศึกษา 2557</t>
  </si>
  <si>
    <t>รุ่นที่เข้าปีการศึกษา 2558</t>
  </si>
  <si>
    <t>รุ่นที่เข้าปีการศึกษา 2559</t>
  </si>
  <si>
    <t>รุ่นที่เข้าปีการศึกษา 2560</t>
  </si>
  <si>
    <t>รุ่นที่เข้าปีการศึกษา 2561</t>
  </si>
  <si>
    <t>น.ศ.ใหม่</t>
  </si>
  <si>
    <t>ออกกลางคัน (ปีที่ 2)</t>
  </si>
  <si>
    <t>ภาค 1</t>
  </si>
  <si>
    <t>ภาค 2</t>
  </si>
  <si>
    <t>รวม</t>
  </si>
  <si>
    <t>จำนวน</t>
  </si>
  <si>
    <t>สาขาวิชาศิลปศาสตร์</t>
  </si>
  <si>
    <t>หลักสูตรศิลปศาสตรบัณฑิต แขนงวิชาไทยคดีศึกษา</t>
  </si>
  <si>
    <t>ไทยคดีศึกษา(เปิดปี54)</t>
  </si>
  <si>
    <t>หลักสูตรศิลปศาสตรบัณฑิต แขนงวิชาสารสนเทศศาสตร์</t>
  </si>
  <si>
    <t>สารสนเทศทั่วไป(เปิดปี53)</t>
  </si>
  <si>
    <t>หลักสูตรศิลปศาสตรบัณฑิต แขนงวิชาภาษาอังกฤษ</t>
  </si>
  <si>
    <t>ภาษาอังกฤษ(เปิดปี53)</t>
  </si>
  <si>
    <t>สาขาวิชานิเทศศาสตร์</t>
  </si>
  <si>
    <t>หลักสูตรนิเทศศาสตรบัณฑิต</t>
  </si>
  <si>
    <t>นิเทศศาสตร์</t>
  </si>
  <si>
    <t>สาขาวิชาศึกษาศาสตร์</t>
  </si>
  <si>
    <t>หลักสูตรศิลปศาสตรบัณฑิต</t>
  </si>
  <si>
    <t>การแนะแนวและการปรึกษาเชิงจิตวิทยา(ปรับปรุง 63)</t>
  </si>
  <si>
    <t>เทคโนโลยีและสื่อสารการศึกษา(ปรับปรุง 63)</t>
  </si>
  <si>
    <t>การเรียนรู้ตลอดชีวิต(ปรับปรุง 63)</t>
  </si>
  <si>
    <t>การพัฒนาเด็กปฐมวัย</t>
  </si>
  <si>
    <t>หลักสูตรศึกษาศาสตรบัณฑิต</t>
  </si>
  <si>
    <t>ปฐมวัยศึกษา(เปิดปี59)</t>
  </si>
  <si>
    <t>การแนะแนว(เปิดปี54)</t>
  </si>
  <si>
    <t>การศึกษานอกระบบ(เปิดปี54)</t>
  </si>
  <si>
    <t>การวัดและประเมินผลการศึกษา(เปิดปี54)</t>
  </si>
  <si>
    <t>เทคโนโลยีและการสื่อสารการศึกษา(เปิดปี54)</t>
  </si>
  <si>
    <t>การแนะแนวและการปรึกษาเชิงจิตวิทยา(เปิดปี60)</t>
  </si>
  <si>
    <t>สาขาวิชาวิทยาการจัดการ</t>
  </si>
  <si>
    <t>หลักสูตรเทคโนโลยีบัณฑิต</t>
  </si>
  <si>
    <t>การจัดการงานก่อสร้าง</t>
  </si>
  <si>
    <t>หลักสูตรบริหารธุรกิจบัณฑิต</t>
  </si>
  <si>
    <t>การจัดการ(เปิดปี53)</t>
  </si>
  <si>
    <t>การจัดการ</t>
  </si>
  <si>
    <t>การจัดการการท่องเที่ยว</t>
  </si>
  <si>
    <t>การเงิน(เปิดปี53)</t>
  </si>
  <si>
    <t>การตลาด(เปิดปี53)</t>
  </si>
  <si>
    <t>การจัดการการท่องเที่ยวและโรงแรม(เปิดปี53)</t>
  </si>
  <si>
    <t>การบริหารงานทั่วไป(เปิดปี53)</t>
  </si>
  <si>
    <t>หลักสูตรรัฐประศาสนศาสตรบัณฑิต</t>
  </si>
  <si>
    <t>การบริหารการปกครองท้องที่</t>
  </si>
  <si>
    <t>การบริหารท้องถิ่น(เปิดปี53)</t>
  </si>
  <si>
    <t>การบริหารทรัพยากรมนุษย์(เปิดปี53)</t>
  </si>
  <si>
    <t>รัฐประศาสนศาสตร์</t>
  </si>
  <si>
    <t>หลักสูตรบัญชีบัณฑิต</t>
  </si>
  <si>
    <t>การบัญชี(เปิดปี53)</t>
  </si>
  <si>
    <t>สาขาวิชานิติศาสตร์</t>
  </si>
  <si>
    <t>หลักสูตรนิติศาสตรบัณฑิต</t>
  </si>
  <si>
    <t>นิติศาสตร์</t>
  </si>
  <si>
    <t>สาขาวิชาวิทยาศาสตร์สุขภาพ</t>
  </si>
  <si>
    <t>หลักสูตรสาธารณสุขศาสตรบัณฑิต</t>
  </si>
  <si>
    <t>สาธารณสุขศาสตรบัณฑิต</t>
  </si>
  <si>
    <t>หลักสูตรการแพทย์แผนไทยบัณฑิต</t>
  </si>
  <si>
    <t>การแพทย์แผนไทย(ปป.ใหม่เปิดปี56)</t>
  </si>
  <si>
    <t>หลักสูตรวิทยาศาสตรบัณฑิต</t>
  </si>
  <si>
    <t>อาชีวอนามัยและความปลอดภัย</t>
  </si>
  <si>
    <t>สาขาวิชาเศรษฐศาสตร์</t>
  </si>
  <si>
    <t>หลักสูตรเศรษฐศาสตรบัณฑิต</t>
  </si>
  <si>
    <t>เศรษฐศาสตร์ธุรกิจ</t>
  </si>
  <si>
    <t>เศรษฐศาสตร์(เปิดปี53)</t>
  </si>
  <si>
    <t>สาขาวิชามนุษยนิเวศศาสตร์ (คหกรรมศาสตร์)</t>
  </si>
  <si>
    <t>พัฒนาการมนุษย์และครอบครัว</t>
  </si>
  <si>
    <t>อาหารโภชนาการและการประยุกต์(เปิดปี53)</t>
  </si>
  <si>
    <t>อาหารโภชนาการและการประยุกต์</t>
  </si>
  <si>
    <t>สาขาวิชารัฐศาสตร์</t>
  </si>
  <si>
    <t>หลักสูตรรัฐศาสตรบัณฑิต</t>
  </si>
  <si>
    <t>ทฤษฎีและเทคนิคทางรัฐศาสตร์(เปิดปี53)</t>
  </si>
  <si>
    <t>ความสัมพันธ์ระหว่างประเทศและการเมืองฯ</t>
  </si>
  <si>
    <t>การเมืองการปกครอง</t>
  </si>
  <si>
    <t>สาขาวิชาเกษตรศาสตร์และสหกรณ์</t>
  </si>
  <si>
    <t>หลักสูตรเกษตรศาสตรบัณฑิต</t>
  </si>
  <si>
    <t>ส่งเสริมการเกษตร(เปิดปี53)</t>
  </si>
  <si>
    <t>ส่งเสริมและพัฒนาการเกษตร</t>
  </si>
  <si>
    <t>การจัดการการผลิตพืช(เปิดปี51)</t>
  </si>
  <si>
    <t>การจัดการการผลิตสัตว์(เปิดปี51)</t>
  </si>
  <si>
    <t>การจัดการทรัพยากรป่าไม้และสิ่งแวดล้อม(เปิดปี51)</t>
  </si>
  <si>
    <t>ธุรกิจการเกษตร(เปิดปี51)</t>
  </si>
  <si>
    <t>สหกรณ์(เปิดปี52)</t>
  </si>
  <si>
    <t>สาขาวิชาวิทยาศาสตร์และเทคโนโลยี</t>
  </si>
  <si>
    <t>หลักสูตรวิทยาศาตรบัณฑิต</t>
  </si>
  <si>
    <t>เทคโนโลยีการผลิตอุตสาหกรรม(เปิดปี52)</t>
  </si>
  <si>
    <t>เทคโนโลยีการพิมพ์และบรรจุภัณฑ์</t>
  </si>
  <si>
    <t>เทคโนโลยีสารสนเทศธุรกิจ(เปิดปี53)</t>
  </si>
  <si>
    <t>การจัดการเทคโนโลยีสารสนเทศและการสื่อสาร(เปิดปี53)</t>
  </si>
  <si>
    <t>วิทยาการคอมพิวเตอร์(เปิดปี54)</t>
  </si>
  <si>
    <t>รวมนักศึกษา (คน)</t>
  </si>
  <si>
    <t>ที่มา:</t>
  </si>
  <si>
    <t>สำนักทะเบียนและวัดผล</t>
  </si>
  <si>
    <t>รุ่นที่เข้าปีการศึกษา 2560 (ปรับปรุง 4/7/2562)</t>
  </si>
  <si>
    <t>รุ่นที่เข้าปีการศึกษา 2561 (ปรับปรุง 27/4/2563)</t>
  </si>
  <si>
    <t>หลักสูตรศิลปศาสตรมหาบัณฑิต</t>
  </si>
  <si>
    <t>แขนงวิชาสารสนเทศศาสตร์</t>
  </si>
  <si>
    <t>หลักสูตรนิเทศศาสตรมหาบัณฑิต</t>
  </si>
  <si>
    <t>แขนงวิชานิเทศศาสตร์อาเซียน</t>
  </si>
  <si>
    <t>แขนงวิชานวัตกรรมการสื่อสารทางการเมืองและ
การปกครองท้องถิ่น</t>
  </si>
  <si>
    <t>แขนงวิชาการบูรณาการการสื่อสาร</t>
  </si>
  <si>
    <t>แขนงวิชาการบริหารกิจการสื่อสาร</t>
  </si>
  <si>
    <t>หลักสูตรศึกษาศาสตรมหาบัณฑิต</t>
  </si>
  <si>
    <t>แขนงวิชาหลักสูตรและการสอน</t>
  </si>
  <si>
    <t>วิชาเอกปฐมวัยศึกษา</t>
  </si>
  <si>
    <t>วิชาเอกประถมศึกษา</t>
  </si>
  <si>
    <t>วิชาเอกมัธยมศึกษา(ภาษาไทย)</t>
  </si>
  <si>
    <t>วิชาเอกมัธยมศึกษา(คณิตศาสตร์)</t>
  </si>
  <si>
    <t>วิชาเอกมัธยมศึกษา(สังคมศึกษา)</t>
  </si>
  <si>
    <t>วิชาเอกมัธยมศึกษา(วิทยาศาสตร์)</t>
  </si>
  <si>
    <t>วิชาเอกภาษาไทย</t>
  </si>
  <si>
    <t>วิชาเอกคณิตศาสตร์</t>
  </si>
  <si>
    <t>วิชาเอกสังคมศึกษา</t>
  </si>
  <si>
    <t>วิชาเอกวิทยาศาสตร์</t>
  </si>
  <si>
    <t>วิชาเอกภาษาอังกฤษ</t>
  </si>
  <si>
    <t>วิชาอาชีพ</t>
  </si>
  <si>
    <t>วิชาเอกอาชีวศึกษาและการงานอาชีพ</t>
  </si>
  <si>
    <t>วิชาเอกวิทยาศาสตร์ศึกษา</t>
  </si>
  <si>
    <t>แขนงวิชาบริหารการศึกษา</t>
  </si>
  <si>
    <t>แขนงวิชาการแนะแนว</t>
  </si>
  <si>
    <t>แขนงวิชาการวัดและประเมินผลการศึกษา</t>
  </si>
  <si>
    <t>วิชาเอกการประเมินการศึกษา</t>
  </si>
  <si>
    <t>แขนงวิชาเทคโนโลยีและสื่อสารการศึกษา</t>
  </si>
  <si>
    <t>แขนงวิชาการแนะแนวและการปรึกษาเชิงจิตวิทยา</t>
  </si>
  <si>
    <t>แขนงวิชาการศึกษานอกระบบและการศึกษาตามอัธยาศัย</t>
  </si>
  <si>
    <t>วิชาเอกการศึกษานอกระบบและการศึกษาตามอัธยาศัย</t>
  </si>
  <si>
    <t>วิชาเอกบริหารการศึกษานอกระบบและการศึกษาตามอัธยาศัย</t>
  </si>
  <si>
    <t>หลักสูตรบริหารธุรกิจมหาบัณฑิต</t>
  </si>
  <si>
    <t>แขนงวิชาบริหารธุรกิจ</t>
  </si>
  <si>
    <t>กลุ่มวิชาการจัดการทั่วไป</t>
  </si>
  <si>
    <t>กลุ่มวิชาการจัดการทรัพยากรมนุษย์</t>
  </si>
  <si>
    <t>กลุ่มวิชาการจัดการการท่องเที่ยวและการข่นส่งทางอากาศ</t>
  </si>
  <si>
    <t>หลักสูตรรัฐประศาสนศาสตรมหาบัณฑิต</t>
  </si>
  <si>
    <t>แขนงวิชาบริหารรัฐกิจ(เดิม-หส.บริหารธุรกิจมหาบัณฑิต)</t>
  </si>
  <si>
    <t>วิชาเอกรัฐประศาสนศาสตร์</t>
  </si>
  <si>
    <t>แขนงวิชาการตลาด</t>
  </si>
  <si>
    <t>แขนงวิชาการจัดการธุรกิจและการบริการ</t>
  </si>
  <si>
    <t>วิชาเอกการตลาด</t>
  </si>
  <si>
    <t>วิชาเอกการเงินและการบัญชี</t>
  </si>
  <si>
    <t>วิชาเอกการบริการ</t>
  </si>
  <si>
    <t>หลักสูตรนิติศาสตรมหาบัณฑิต</t>
  </si>
  <si>
    <t>วิชาเอกกฎหมายธุรกิจ</t>
  </si>
  <si>
    <t>วิชาเอกกฎหมายมหาชน</t>
  </si>
  <si>
    <t>วิชาเอกกฎหมายอาญาและกระบวนการยุติธรรม</t>
  </si>
  <si>
    <t>หลักสูตรสาธารณสุขศาสตรมหาบัณฑิต</t>
  </si>
  <si>
    <t>วิชาเอกบริหารสาธารณสุข</t>
  </si>
  <si>
    <t>วิชาเอกบริหารโรงพยาบาล(แผนข)</t>
  </si>
  <si>
    <t>วิชาเอกบริหารโรงพยาบาล(แผนก)</t>
  </si>
  <si>
    <t>กลุ่มวิชาบริหารสาธารณสุข(เฉพาะเน้น)</t>
  </si>
  <si>
    <t>กลุ่มวิชาบริหารโรงพยาบาล(เฉพาะเน้น)</t>
  </si>
  <si>
    <t>หลักสูตรวิทยาศาสตรมหาบัณฑิต</t>
  </si>
  <si>
    <t>วิชาเอกการจัดการสิ่งแวดล้อมอุตสาหกรรม</t>
  </si>
  <si>
    <t>สาขาวิชาพยาบาลศาสตร์</t>
  </si>
  <si>
    <t>หลักสูตรพยาบาลศาสตรมหาบัณฑิต</t>
  </si>
  <si>
    <t>แขนงวิชาการบริหารการพยาบาล</t>
  </si>
  <si>
    <t>สาขาวิชาการบริหารทางการพยาบาล</t>
  </si>
  <si>
    <t>แขนงวิชาการพยาบาลเวชปฎิบัติชุมชน</t>
  </si>
  <si>
    <t>สาขาวิชาการพยาบาลเวชปฎิบัติชุมชน</t>
  </si>
  <si>
    <t>หลักสูตรเศรษฐศาสตรมหาบัณฑิต</t>
  </si>
  <si>
    <t>วิชาเอกเศรษฐศาสตร์</t>
  </si>
  <si>
    <t>วิชาเอกเศรษฐศาสตร์ธุรกิจ</t>
  </si>
  <si>
    <t>สาขาวิชามนุษยนิเวศศาสตร์</t>
  </si>
  <si>
    <t>วิชาเอกการพัฒนาครอบครัวและสังคม</t>
  </si>
  <si>
    <t>แขนงวิชาวิทยาการอาหารและโภชนาการ</t>
  </si>
  <si>
    <t>วิชาเอกการจัดการระบบอาหารเพื่อโภชนาการ</t>
  </si>
  <si>
    <t>หลักสูตรรัฐศาสตรมหาบัณฑิต</t>
  </si>
  <si>
    <t>วิชาเอกการเมืองการปกครอง</t>
  </si>
  <si>
    <t>วิชาเอกการเมืองการปกครองท้องถิ่น</t>
  </si>
  <si>
    <t>หลักสูตรเกษตรศาสตรมหาบัณฑิต</t>
  </si>
  <si>
    <t>แขนงวิชาส่งเสริมการเกษตร</t>
  </si>
  <si>
    <t>วิชาเอกส่งเสริมและพัฒนาการเกษตร</t>
  </si>
  <si>
    <t>แขนงวิชาการจัดการการเกษตร</t>
  </si>
  <si>
    <t>วิชาเอกการจัดการทรัพยากรเกษตร</t>
  </si>
  <si>
    <t>แขนงวิชาสหกรณ์</t>
  </si>
  <si>
    <t>แขนงวิชาเทคโนโลยีสารสนเทศและการสื่อสาร</t>
  </si>
  <si>
    <t>แขนงวิชาเทคโนโลยีอุตสาหกรรม</t>
  </si>
  <si>
    <t>รวมทั้งหมด (คน)</t>
  </si>
  <si>
    <t>สำนักบัณฑิตศึกษา</t>
  </si>
  <si>
    <t>รุ่นที่เข้าปีการศึกษา 2562</t>
  </si>
  <si>
    <t>รุ่นที่เข้าปีการศึกษา 2563</t>
  </si>
  <si>
    <t>นศ.ใหม่ (ปป.17/12/61)</t>
  </si>
  <si>
    <t>นศ.ใหม่ (ปป.23/6/2564)</t>
  </si>
  <si>
    <t>นศ.ใหม่ (ปป.30/6/2565)</t>
  </si>
  <si>
    <t>หลักสูตรปรัชญาดุษฏีบัณฑิต</t>
  </si>
  <si>
    <t>สาขาวิชานิเทศศสาสตร์</t>
  </si>
  <si>
    <t>วิชาเอกหลักสูตรและการสอน</t>
  </si>
  <si>
    <t>วิชาเอกจิตวิทยาการแนะแนวและการปรึกษา</t>
  </si>
  <si>
    <t>วิชาเอกการแนะแนวและการปรึกษาเชิงจิตวิทยา</t>
  </si>
  <si>
    <t>วิชาเอกการศึกษานอกระบบ</t>
  </si>
  <si>
    <t>วิชาเอกเทคโนโลยีและสื่อสารการศึกษา</t>
  </si>
  <si>
    <t>วิชาเอกการศึกษาทางไกล</t>
  </si>
  <si>
    <t>หลักสูตรบริหารธุรกิจดุษฎีบัณฑิต</t>
  </si>
  <si>
    <t>แขนงวิชาบริหารธุรกิจ (โครงการความร่วมมือ)</t>
  </si>
  <si>
    <t>หลักสูตรปรัชญาดุษฎีบัณฑิต</t>
  </si>
  <si>
    <t>แขนงวิชารัฐประศาสนศาสตร์</t>
  </si>
  <si>
    <t>หลักสูตรนิติศาสตรดุษฎีบัณฑิต</t>
  </si>
  <si>
    <t>นิติศาสตรดุษฎีบัณฑิต</t>
  </si>
  <si>
    <t>หลักสูตรรัฐศาสตรดุษฎีบัณฑิต</t>
  </si>
  <si>
    <t>รัฐศาสตรดุษฎีบัณฑิต</t>
  </si>
  <si>
    <t xml:space="preserve">แขนงวิชาส่งเสริมการเกษตร </t>
  </si>
  <si>
    <t>วิชาเอกการจัดการการผลิตพืชและการพัฒนา</t>
  </si>
  <si>
    <t>รุ่นที่เข้าปีการศึกษา 2564</t>
  </si>
  <si>
    <t>อาหารโภชนาการและการประยุกต์(เปิดรับ64)</t>
  </si>
  <si>
    <t>เทคโนโลยีวิศวกรรมการผลิตและการจัดการ(เปิดรับ64)</t>
  </si>
  <si>
    <t>เทคโนโลยีบรรจุภัณฑ์และการจัดการผลิตภัรฑ์(เปิดรับ64)</t>
  </si>
  <si>
    <t>หลักสูตรพยาบาลศาสตรบัณฑิต</t>
  </si>
  <si>
    <t>พยาบาลศาสตรบัณฑิต</t>
  </si>
  <si>
    <t>แขนงวิชาเทคโนโลยีการจัดการทางวิศวกรรม</t>
  </si>
  <si>
    <t>หลักสูตรสาธารณสุขศาสตรมหาบัณฑิต แขนงวิชาสาธารณสุขศาสตร์(50106)</t>
  </si>
  <si>
    <t>แขนงวิชาเทคโนโลยีสารสนเทศและสื่อสารการศึกษา</t>
  </si>
  <si>
    <t>แขนงวิชาสาธารณสุขศาสตร์</t>
  </si>
  <si>
    <t>หลักสูตรบริหารธุรกิจดุษฎีบัณฑิต แขนงวิชาการจัดการธุรกิจและการบริการ(30308)</t>
  </si>
  <si>
    <t>นิเทศศาสตรมหาบัณฑิต</t>
  </si>
  <si>
    <t>กลุ่มวิชาปฐมวัยศึกษา</t>
  </si>
  <si>
    <t>กลุ่มวิชาภาษาไทย</t>
  </si>
  <si>
    <t>กลุ่มวิชาคณิตศาสตร์</t>
  </si>
  <si>
    <t>กลุ่มวิชาสังคมศึกษา</t>
  </si>
  <si>
    <t>กลุ่มวิชาภาษาอังกฤษ</t>
  </si>
  <si>
    <t>กลุ่มวิชาอาชีวศึกษาและการงานอาชีพ</t>
  </si>
  <si>
    <t>กลุ่มวิชากฎหมายธุรกิจ</t>
  </si>
  <si>
    <t>กลุ่มวิชากฎหมายมหาชน</t>
  </si>
  <si>
    <t>กลุ่มวิชากฎหมายอาญาและกระบวนการยุติธรรม</t>
  </si>
  <si>
    <t>นิติศาสตรบัณฑิต</t>
  </si>
  <si>
    <t>สาธารณสุขชุมชน</t>
  </si>
  <si>
    <t>ร้อยละ
(1)</t>
  </si>
  <si>
    <t>ร้อยละ
(2)</t>
  </si>
  <si>
    <t>ร้อยละ
(3)</t>
  </si>
  <si>
    <t>ร้อยละ
(4)</t>
  </si>
  <si>
    <t>ร้อยละ
(5)</t>
  </si>
  <si>
    <t>นักศึกษาใหม่ คือ จำนวนนักศึกษาใหม่ที่ลงทะเบียนเรียนครั้งแรก ในแต่ละภาคปีการศึกษา</t>
  </si>
  <si>
    <t>หมายเหตุ: ข้อมูลนักศึกษาออกกลางคัน (ปีที่2) รุ่นที่ 63 เป็นต้นไปคือ จำนวนนักศึกษาใหม่ในปีการศึกษานั้น - นศ.คงอยู่(ปีที่2ในแต่ละรุ่นปึการศึกษาที่นศ.สมัครเข้าเรียน)</t>
  </si>
  <si>
    <t>จำนวนนักศึกษาใหม่ และนักศึกษาออกกลางคัน (ปีที่ 2) ระดับปริญญาโท รุ่นที่เข้าปีการศึกษา 2555-2564 จำแนกตามสาขาวิชา และหลักสูตร/วิชาเอก</t>
  </si>
  <si>
    <t>ร้อยละ(1) คือ (จำนวนน.ศ.ใหม่ในหลักสูตร/จำนวนน.ศ.ใหม่ทั้งหมดของสาขาวิชานั้น) *100</t>
  </si>
  <si>
    <t>ร้อยละ(2) คือ (จำนวนน.ศ.ใหม่ในหลักสูตร/จำนวนน.ศ.ใหม่ทั้งหมดในระดับปริญญา) *100</t>
  </si>
  <si>
    <t>ร้อยละ(3) คือ (จำนวนน.ศ.ออกกลางคันในหลักสูตร/จำนวนน.ศ.ใหม่ของแต่ละหลักสูตร) *100</t>
  </si>
  <si>
    <t>ร้อยละ(4) คือ (จำนวนน.ศ.ออกกลางคันในหลักสูตร/จำนวนนักศึกษาใหม่ของสาขาวิชานั้น) *100</t>
  </si>
  <si>
    <t>ร้อยละ(5) คือ (จำนวนน.ศ.ออกกลางคันในหลักสูตร/จำนวนน.ศ.ใหม่ทั้งหมดในระดับปริญญา) *100</t>
  </si>
  <si>
    <t xml:space="preserve">    นักศึกษาใหม่ คือ จำนวนนักศึกษาใหม่ที่ลงทะเบียนเรียนครั้งแรก ในแต่ละภาคปีการศึกษานั้นๆ</t>
  </si>
  <si>
    <t>จำนวนนักศึกษาใหม่ และนักศึกษาออกกลางคัน ระดับปริญญาเอก ปีการศึกษา 2555-2564 จำแนกตามสาขาวิชา และหลักสูตร/วิชาเอก</t>
  </si>
  <si>
    <r>
      <rPr>
        <b/>
        <sz val="16"/>
        <color rgb="FFFF0000"/>
        <rFont val="TH Sarabun New"/>
        <family val="2"/>
      </rPr>
      <t xml:space="preserve">หมายเหตุ: </t>
    </r>
    <r>
      <rPr>
        <sz val="16"/>
        <color rgb="FFFF0000"/>
        <rFont val="TH Sarabun New"/>
        <family val="2"/>
      </rPr>
      <t>ข้อมูลรุ่นที่ 5562 -ออกกลางคัน (ปีที่2) คือ จำนวนนักศึกษาใหม่ในปีการศึกษานั้น - [นศ.คงอยู่(ปีที่2ในแต่ละรุ่นปึการศึกษาที่นศ.สมัครเข้าเรียน) + ผู้สำเร็จฯในปีการศึกษานั้น]
             นักศึกษาใหม่ คือ จำนวนนักศึกษาใหม่ที่ลงทะเบียนเรียนครั้งแรก ในแต่ละภาคปีการศึกษานั้นๆ</t>
    </r>
  </si>
  <si>
    <r>
      <rPr>
        <b/>
        <sz val="16"/>
        <color rgb="FFFF0000"/>
        <rFont val="TH Sarabun New"/>
        <family val="2"/>
      </rPr>
      <t xml:space="preserve">หมายเหตุ: </t>
    </r>
    <r>
      <rPr>
        <sz val="16"/>
        <color rgb="FFFF0000"/>
        <rFont val="TH Sarabun New"/>
        <family val="2"/>
      </rPr>
      <t>ข้อมูลรุ่นที่ 5562 -ออกกลางคัน (ปีที่2) คือ จำนวนนักศึกษาใหม่ในปีการศึกษานั้น - [นศ.คงอยู่(ปีที่2ในแต่ละรุ่นปึการศึกษาที่นศ.สมัครเข้าเรียน) + ผู้สำเร็จฯในปีการศึกษานั้น]</t>
    </r>
  </si>
  <si>
    <t>จำนวนนักศึกษาใหม่ และนักศึกษาออกกลางคัน ระดับปริญญาตรี รุ่นที่เข้าปีการศึกษา 2555-2565 จำแนกตามสาขาวิชา/ด้าน/วิชาเอก/ภาคการศึกษา</t>
  </si>
  <si>
    <t>รุ่นที่เข้าปีการศึกษา 2565</t>
  </si>
  <si>
    <t>รุ่นที่เข้าปีการศึกษา 2565 (ไม่นับจำนวนนักศึกษาทดลองเรียน)</t>
  </si>
  <si>
    <t>สารสนเทศศาสตร์</t>
  </si>
  <si>
    <t>สารสนเทศสำนักงาน(เปิดปี53)</t>
  </si>
  <si>
    <t>การสื่อสารดิจิทัล</t>
  </si>
  <si>
    <t>หลักสูตรนิเทศศาสตรบัณฑิต แขนงวิชาการสื่อสารดิจิทัล</t>
  </si>
  <si>
    <t>การบริหารท้องถิ่นและการจัดการเมือง</t>
  </si>
  <si>
    <t>การจัดการภาครัฐและเอกชน</t>
  </si>
  <si>
    <t>สาธารณสุขศาสตรบัณฑิต วิชาเอกสาธารณสุขชุมชน</t>
  </si>
  <si>
    <t>สหกรณ์และธุรกิจชุมชน</t>
  </si>
  <si>
    <t>วิทยาการคอมพิวเตอร์</t>
  </si>
  <si>
    <t>วิทยาการข้อมูล</t>
  </si>
  <si>
    <t>เทคโนโลยีสารสนเทศและการสื่อสาร</t>
  </si>
  <si>
    <t>-</t>
  </si>
  <si>
    <t>กลุ่มวิชาเศรษฐศาสตร์</t>
  </si>
  <si>
    <t>กลุ่มวิชาเศรษฐศาสตร์ธุรกิจ</t>
  </si>
  <si>
    <t>กลุ่มวิชาเทคโนโลยีสารสนเทศและนวัตกรรมดิจิทัล</t>
  </si>
  <si>
    <t>กลุ่มวิชาวิทยการดิจิทัล</t>
  </si>
  <si>
    <t>(15000)</t>
  </si>
  <si>
    <t>กลุ่มวิชาการบริการและการตลาด</t>
  </si>
  <si>
    <t>กลุ่มวิชาการเงินและการบัญชี</t>
  </si>
  <si>
    <t>กลุ่มวิชาการจัดการองค์กรเชิงอัจฉริยะ</t>
  </si>
  <si>
    <t>กลุ่มวิชาการเมืองการปกครอง</t>
  </si>
  <si>
    <t>กลุ่มวิชาการเมืองการปกครองท้องถิ่น</t>
  </si>
  <si>
    <t>แขนงวิชาการสื่อสารดิจิทัล(โครงการความร่วมมือ ปตท.กับ มสธ.)</t>
  </si>
  <si>
    <t>ธุรกิจการเกษตรและการประกอบการ</t>
  </si>
  <si>
    <r>
      <rPr>
        <b/>
        <sz val="16"/>
        <color rgb="FFFF0000"/>
        <rFont val="TH Sarabun New"/>
        <family val="2"/>
      </rPr>
      <t xml:space="preserve">หมายเหตุ: </t>
    </r>
    <r>
      <rPr>
        <sz val="16"/>
        <color rgb="FFFF0000"/>
        <rFont val="TH Sarabun New"/>
        <family val="2"/>
      </rPr>
      <t>ข้อมูลรุ่นที่ 55-62 -ออกกลางคัน (ปีที่2) คือ จำนวนนักศึกษาใหม่ในปีการศึกษานั้น - [นศ.คงอยู่(ปีที่2ในแต่ละรุ่นปึการศึกษาที่นศ.สมัครเข้าเรียน) + ผู้สำเร็จฯในปีการศึกษานั้น]</t>
    </r>
  </si>
  <si>
    <r>
      <t>รุ่นที่เข้าปีการศึกษา 2566 (ไม่นับจำนวนนักศึกษาทดลองเรียน):</t>
    </r>
    <r>
      <rPr>
        <b/>
        <u/>
        <sz val="12"/>
        <rFont val="TH Sarabun New"/>
        <family val="2"/>
      </rPr>
      <t>ปป.ณ เดือนเมษายน 2568)</t>
    </r>
  </si>
  <si>
    <r>
      <t xml:space="preserve">รุ่นที่เข้าปีการศึกษา 2566: </t>
    </r>
    <r>
      <rPr>
        <u/>
        <sz val="14"/>
        <rFont val="TH Sarabun New"/>
        <family val="2"/>
      </rPr>
      <t>ปป. ณ เดือนเมษายน 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</si>
</sst>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;\-0.00\ "/>
    <numFmt numFmtId="165" formatCode="_-* #,##0_-;\-* #,##0_-;_-* &quot;-&quot;??_-;_-@_-"/>
  </numFmts>
  <fonts count="24">
    <font>
      <sz val="14"/>
      <name val="Cordia New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TH Sarabun New"/>
      <family val="2"/>
    </font>
    <font>
      <sz val="18"/>
      <name val="TH Sarabun New"/>
      <family val="2"/>
    </font>
    <font>
      <sz val="14"/>
      <name val="TH Sarabun New"/>
      <family val="2"/>
    </font>
    <font>
      <b/>
      <sz val="16"/>
      <name val="TH Sarabun New"/>
      <family val="2"/>
    </font>
    <font>
      <b/>
      <sz val="16"/>
      <color theme="1"/>
      <name val="TH Sarabun New"/>
      <family val="2"/>
    </font>
    <font>
      <b/>
      <sz val="15"/>
      <name val="TH Sarabun New"/>
      <family val="2"/>
    </font>
    <font>
      <b/>
      <sz val="15"/>
      <color theme="1"/>
      <name val="TH Sarabun New"/>
      <family val="2"/>
    </font>
    <font>
      <sz val="15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sz val="16"/>
      <color rgb="FFFF0000"/>
      <name val="TH Sarabun New"/>
      <family val="2"/>
    </font>
    <font>
      <b/>
      <sz val="16"/>
      <color rgb="FFFF0000"/>
      <name val="TH Sarabun New"/>
      <family val="2"/>
    </font>
    <font>
      <sz val="15"/>
      <color theme="1"/>
      <name val="TH Sarabun New"/>
      <family val="2"/>
    </font>
    <font>
      <sz val="15"/>
      <color indexed="8"/>
      <name val="TH Sarabun New"/>
      <family val="2"/>
    </font>
    <font>
      <b/>
      <sz val="15"/>
      <color indexed="8"/>
      <name val="TH Sarabun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222"/>
      <scheme val="minor"/>
    </font>
    <font>
      <u val="double"/>
      <sz val="9"/>
      <color indexed="81"/>
      <name val="Tahoma"/>
      <family val="2"/>
    </font>
    <font>
      <b/>
      <u/>
      <sz val="12"/>
      <name val="TH Sarabun New"/>
      <family val="2"/>
    </font>
    <font>
      <u/>
      <sz val="14"/>
      <name val="TH Sarabun Ne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EF7D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1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rgb="FFFF0000"/>
      </right>
      <top style="thin">
        <color indexed="64"/>
      </top>
      <bottom/>
      <diagonal/>
    </border>
    <border>
      <left/>
      <right style="hair">
        <color rgb="FFFF0000"/>
      </right>
      <top/>
      <bottom/>
      <diagonal/>
    </border>
    <border>
      <left style="hair">
        <color rgb="FFFF0000"/>
      </left>
      <right style="hair">
        <color rgb="FFFF0000"/>
      </right>
      <top/>
      <bottom/>
      <diagonal/>
    </border>
    <border>
      <left style="hair">
        <color rgb="FFFF0000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rgb="FFFF0000"/>
      </right>
      <top style="thin">
        <color indexed="64"/>
      </top>
      <bottom/>
      <diagonal/>
    </border>
    <border>
      <left style="hair">
        <color rgb="FFFF0000"/>
      </left>
      <right style="hair">
        <color rgb="FFFF0000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 style="hair">
        <color rgb="FFFF0000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hair">
        <color rgb="FFFF0000"/>
      </right>
      <top style="thin">
        <color indexed="64"/>
      </top>
      <bottom style="thin">
        <color indexed="64"/>
      </bottom>
      <diagonal/>
    </border>
    <border>
      <left style="hair">
        <color rgb="FFFF0000"/>
      </left>
      <right style="hair">
        <color rgb="FFFF0000"/>
      </right>
      <top style="thin">
        <color indexed="64"/>
      </top>
      <bottom style="thin">
        <color indexed="64"/>
      </bottom>
      <diagonal/>
    </border>
    <border>
      <left style="hair">
        <color rgb="FFFF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EDFED2"/>
      </top>
      <bottom style="thin">
        <color rgb="FFEDFED2"/>
      </bottom>
      <diagonal/>
    </border>
    <border>
      <left/>
      <right/>
      <top style="thin">
        <color rgb="FFEDFED2"/>
      </top>
      <bottom style="thin">
        <color rgb="FFEDFED2"/>
      </bottom>
      <diagonal/>
    </border>
    <border>
      <left style="medium">
        <color indexed="64"/>
      </left>
      <right style="medium">
        <color indexed="64"/>
      </right>
      <top/>
      <bottom style="thin">
        <color rgb="FFEDFED2"/>
      </bottom>
      <diagonal/>
    </border>
    <border>
      <left/>
      <right style="hair">
        <color indexed="64"/>
      </right>
      <top style="thin">
        <color rgb="FFEDFED2"/>
      </top>
      <bottom style="thin">
        <color rgb="FFEDFED2"/>
      </bottom>
      <diagonal/>
    </border>
    <border>
      <left style="hair">
        <color indexed="64"/>
      </left>
      <right/>
      <top style="thin">
        <color rgb="FFEDFED2"/>
      </top>
      <bottom style="thin">
        <color rgb="FFEDFED2"/>
      </bottom>
      <diagonal/>
    </border>
    <border>
      <left style="medium">
        <color rgb="FFFF0000"/>
      </left>
      <right style="medium">
        <color rgb="FFFF0000"/>
      </right>
      <top/>
      <bottom style="thin">
        <color rgb="FFEDFED2"/>
      </bottom>
      <diagonal/>
    </border>
    <border>
      <left/>
      <right style="hair">
        <color rgb="FFFF0000"/>
      </right>
      <top style="thin">
        <color rgb="FFEDFED2"/>
      </top>
      <bottom style="thin">
        <color rgb="FFEDFED2"/>
      </bottom>
      <diagonal/>
    </border>
    <border>
      <left style="hair">
        <color rgb="FFFF0000"/>
      </left>
      <right style="hair">
        <color rgb="FFFF0000"/>
      </right>
      <top style="thin">
        <color rgb="FFEDFED2"/>
      </top>
      <bottom style="thin">
        <color rgb="FFEDFED2"/>
      </bottom>
      <diagonal/>
    </border>
    <border>
      <left style="hair">
        <color rgb="FFFF0000"/>
      </left>
      <right style="medium">
        <color indexed="64"/>
      </right>
      <top style="thin">
        <color rgb="FFEDFED2"/>
      </top>
      <bottom style="thin">
        <color rgb="FFEDFED2"/>
      </bottom>
      <diagonal/>
    </border>
    <border>
      <left style="hair">
        <color indexed="64"/>
      </left>
      <right style="medium">
        <color rgb="FFFF0000"/>
      </right>
      <top style="thin">
        <color rgb="FFEDFED2"/>
      </top>
      <bottom style="thin">
        <color rgb="FFEDFED2"/>
      </bottom>
      <diagonal/>
    </border>
    <border>
      <left style="medium">
        <color rgb="FFFF0000"/>
      </left>
      <right style="medium">
        <color rgb="FFFF0000"/>
      </right>
      <top style="thin">
        <color rgb="FFEDFED2"/>
      </top>
      <bottom style="thin">
        <color rgb="FFEDFED2"/>
      </bottom>
      <diagonal/>
    </border>
    <border>
      <left style="medium">
        <color indexed="64"/>
      </left>
      <right style="thin">
        <color indexed="64"/>
      </right>
      <top style="thin">
        <color rgb="FFEDFED2"/>
      </top>
      <bottom style="thin">
        <color rgb="FFEDFED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hair">
        <color indexed="64"/>
      </left>
      <right style="medium">
        <color rgb="FFFF000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EDFED2"/>
      </top>
      <bottom style="thin">
        <color rgb="FFEDFED2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 style="hair">
        <color indexed="64"/>
      </top>
      <bottom/>
      <diagonal/>
    </border>
    <border>
      <left style="medium">
        <color rgb="FFFF0000"/>
      </left>
      <right style="medium">
        <color rgb="FFFF0000"/>
      </right>
      <top style="hair">
        <color indexed="64"/>
      </top>
      <bottom/>
      <diagonal/>
    </border>
    <border>
      <left/>
      <right style="hair">
        <color rgb="FFFF0000"/>
      </right>
      <top style="hair">
        <color indexed="64"/>
      </top>
      <bottom/>
      <diagonal/>
    </border>
    <border>
      <left style="hair">
        <color rgb="FFFF0000"/>
      </left>
      <right style="hair">
        <color rgb="FFFF0000"/>
      </right>
      <top style="hair">
        <color indexed="64"/>
      </top>
      <bottom/>
      <diagonal/>
    </border>
    <border>
      <left style="hair">
        <color rgb="FFFF0000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/>
      <right style="hair">
        <color rgb="FFFF0000"/>
      </right>
      <top style="hair">
        <color indexed="64"/>
      </top>
      <bottom style="hair">
        <color indexed="64"/>
      </bottom>
      <diagonal/>
    </border>
    <border>
      <left style="hair">
        <color rgb="FFFF0000"/>
      </left>
      <right style="hair">
        <color rgb="FFFF0000"/>
      </right>
      <top style="hair">
        <color indexed="64"/>
      </top>
      <bottom style="hair">
        <color indexed="64"/>
      </bottom>
      <diagonal/>
    </border>
    <border>
      <left style="hair">
        <color rgb="FFFF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rgb="FFEDFED2"/>
      </top>
      <bottom style="thin">
        <color indexed="64"/>
      </bottom>
      <diagonal/>
    </border>
    <border>
      <left/>
      <right/>
      <top style="thin">
        <color rgb="FFEDFED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EDFED2"/>
      </top>
      <bottom style="thin">
        <color indexed="64"/>
      </bottom>
      <diagonal/>
    </border>
    <border>
      <left/>
      <right style="hair">
        <color indexed="64"/>
      </right>
      <top style="thin">
        <color rgb="FFEDFED2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thin">
        <color rgb="FFEDFED2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rgb="FFEDFED2"/>
      </top>
      <bottom style="thin">
        <color indexed="64"/>
      </bottom>
      <diagonal/>
    </border>
    <border>
      <left/>
      <right style="hair">
        <color rgb="FFFF0000"/>
      </right>
      <top style="thin">
        <color rgb="FFEDFED2"/>
      </top>
      <bottom style="thin">
        <color indexed="64"/>
      </bottom>
      <diagonal/>
    </border>
    <border>
      <left style="hair">
        <color rgb="FFFF0000"/>
      </left>
      <right style="hair">
        <color rgb="FFFF0000"/>
      </right>
      <top style="thin">
        <color rgb="FFEDFED2"/>
      </top>
      <bottom style="thin">
        <color indexed="64"/>
      </bottom>
      <diagonal/>
    </border>
    <border>
      <left style="hair">
        <color rgb="FFFF0000"/>
      </left>
      <right style="medium">
        <color indexed="64"/>
      </right>
      <top style="thin">
        <color rgb="FFEDFED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EDFED2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 style="hair">
        <color rgb="FFFF0000"/>
      </left>
      <right style="medium">
        <color rgb="FFFF0000"/>
      </right>
      <top style="thin">
        <color indexed="64"/>
      </top>
      <bottom/>
      <diagonal/>
    </border>
    <border>
      <left style="hair">
        <color rgb="FFFF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 style="hair">
        <color rgb="FFFF0000"/>
      </left>
      <right style="medium">
        <color rgb="FFFF0000"/>
      </right>
      <top/>
      <bottom/>
      <diagonal/>
    </border>
    <border>
      <left style="hair">
        <color rgb="FFFF0000"/>
      </left>
      <right/>
      <top/>
      <bottom/>
      <diagonal/>
    </border>
    <border>
      <left/>
      <right style="thin">
        <color rgb="FFFF0000"/>
      </right>
      <top style="hair">
        <color indexed="64"/>
      </top>
      <bottom style="hair">
        <color indexed="64"/>
      </bottom>
      <diagonal/>
    </border>
    <border>
      <left style="hair">
        <color rgb="FFFF0000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rgb="FFFF0000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FF0000"/>
      </right>
      <top style="hair">
        <color indexed="64"/>
      </top>
      <bottom/>
      <diagonal/>
    </border>
    <border>
      <left style="hair">
        <color rgb="FFFF0000"/>
      </left>
      <right style="medium">
        <color rgb="FFFF0000"/>
      </right>
      <top style="hair">
        <color indexed="64"/>
      </top>
      <bottom/>
      <diagonal/>
    </border>
    <border>
      <left style="hair">
        <color rgb="FFFF0000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rgb="FFFF0000"/>
      </right>
      <top/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 style="hair">
        <color rgb="FFFF0000"/>
      </right>
      <top/>
      <bottom style="thin">
        <color indexed="64"/>
      </bottom>
      <diagonal/>
    </border>
    <border>
      <left style="hair">
        <color rgb="FFFF0000"/>
      </left>
      <right style="hair">
        <color rgb="FFFF0000"/>
      </right>
      <top/>
      <bottom style="thin">
        <color indexed="64"/>
      </bottom>
      <diagonal/>
    </border>
    <border>
      <left style="hair">
        <color rgb="FFFF0000"/>
      </left>
      <right style="medium">
        <color rgb="FFFF0000"/>
      </right>
      <top/>
      <bottom style="thin">
        <color indexed="64"/>
      </bottom>
      <diagonal/>
    </border>
    <border>
      <left style="hair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FF0000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rgb="FFEDFED2"/>
      </top>
      <bottom style="thin">
        <color rgb="FFEDFED2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rgb="FFEDFED2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/>
      <right style="thin">
        <color rgb="FFFF0000"/>
      </right>
      <top/>
      <bottom style="hair">
        <color indexed="64"/>
      </bottom>
      <diagonal/>
    </border>
    <border>
      <left/>
      <right style="hair">
        <color rgb="FFFF0000"/>
      </right>
      <top/>
      <bottom style="hair">
        <color indexed="64"/>
      </bottom>
      <diagonal/>
    </border>
    <border>
      <left style="hair">
        <color rgb="FFFF0000"/>
      </left>
      <right style="hair">
        <color rgb="FFFF0000"/>
      </right>
      <top/>
      <bottom style="hair">
        <color indexed="64"/>
      </bottom>
      <diagonal/>
    </border>
    <border>
      <left style="hair">
        <color rgb="FFFF0000"/>
      </left>
      <right style="medium">
        <color rgb="FFFF0000"/>
      </right>
      <top/>
      <bottom style="hair">
        <color indexed="64"/>
      </bottom>
      <diagonal/>
    </border>
    <border>
      <left style="hair">
        <color rgb="FFFF0000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rgb="FFFF0000"/>
      </left>
      <right style="medium">
        <color indexed="64"/>
      </right>
      <top/>
      <bottom style="hair">
        <color indexed="64"/>
      </bottom>
      <diagonal/>
    </border>
    <border>
      <left style="hair">
        <color rgb="FFFF0000"/>
      </left>
      <right style="medium">
        <color indexed="64"/>
      </right>
      <top style="thin">
        <color rgb="FFEDFED2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 style="hair">
        <color rgb="FFFF0000"/>
      </right>
      <top style="thin">
        <color rgb="FFFF0000"/>
      </top>
      <bottom style="thin">
        <color indexed="64"/>
      </bottom>
      <diagonal/>
    </border>
    <border>
      <left style="hair">
        <color rgb="FFFF0000"/>
      </left>
      <right style="hair">
        <color rgb="FFFF0000"/>
      </right>
      <top style="thin">
        <color rgb="FFFF0000"/>
      </top>
      <bottom style="thin">
        <color indexed="64"/>
      </bottom>
      <diagonal/>
    </border>
    <border>
      <left style="hair">
        <color rgb="FFFF0000"/>
      </left>
      <right style="medium">
        <color indexed="64"/>
      </right>
      <top style="thin">
        <color rgb="FFFF0000"/>
      </top>
      <bottom style="thin">
        <color indexed="64"/>
      </bottom>
      <diagonal/>
    </border>
    <border>
      <left/>
      <right style="hair">
        <color rgb="FFFF0000"/>
      </right>
      <top style="thin">
        <color rgb="FFFF0000"/>
      </top>
      <bottom style="thin">
        <color rgb="FFEDFED2"/>
      </bottom>
      <diagonal/>
    </border>
    <border>
      <left style="hair">
        <color rgb="FFFF0000"/>
      </left>
      <right style="hair">
        <color rgb="FFFF0000"/>
      </right>
      <top style="thin">
        <color rgb="FFFF0000"/>
      </top>
      <bottom style="thin">
        <color rgb="FFEDFED2"/>
      </bottom>
      <diagonal/>
    </border>
    <border>
      <left style="hair">
        <color rgb="FFFF0000"/>
      </left>
      <right style="medium">
        <color indexed="64"/>
      </right>
      <top style="thin">
        <color rgb="FFFF0000"/>
      </top>
      <bottom style="thin">
        <color rgb="FFEDFED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rgb="FFEDFED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EDFED2"/>
      </top>
      <bottom style="thin">
        <color rgb="FFEDFED2"/>
      </bottom>
      <diagonal/>
    </border>
    <border>
      <left style="thin">
        <color indexed="64"/>
      </left>
      <right style="thin">
        <color indexed="64"/>
      </right>
      <top style="thin">
        <color rgb="FFEDFED2"/>
      </top>
      <bottom style="thin">
        <color indexed="64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EDFED2"/>
      </bottom>
      <diagonal/>
    </border>
    <border>
      <left style="medium">
        <color rgb="FFFF0000"/>
      </left>
      <right style="thin">
        <color rgb="FFFF0000"/>
      </right>
      <top style="thin">
        <color rgb="FFEDFED2"/>
      </top>
      <bottom style="thin">
        <color rgb="FFEDFED2"/>
      </bottom>
      <diagonal/>
    </border>
    <border>
      <left style="medium">
        <color rgb="FFFF0000"/>
      </left>
      <right style="thin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rgb="FFFF0000"/>
      </right>
      <top style="hair">
        <color indexed="64"/>
      </top>
      <bottom/>
      <diagonal/>
    </border>
    <border>
      <left style="medium">
        <color rgb="FFFF0000"/>
      </left>
      <right style="thin">
        <color rgb="FFFF0000"/>
      </right>
      <top style="thin">
        <color rgb="FFEDFED2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0" fontId="20" fillId="0" borderId="0"/>
  </cellStyleXfs>
  <cellXfs count="457">
    <xf numFmtId="0" fontId="0" fillId="0" borderId="0" xfId="0"/>
    <xf numFmtId="0" fontId="3" fillId="0" borderId="0" xfId="0" applyFont="1" applyBorder="1"/>
    <xf numFmtId="3" fontId="4" fillId="0" borderId="0" xfId="0" applyNumberFormat="1" applyFont="1" applyBorder="1"/>
    <xf numFmtId="3" fontId="3" fillId="0" borderId="0" xfId="0" applyNumberFormat="1" applyFont="1" applyBorder="1"/>
    <xf numFmtId="0" fontId="5" fillId="0" borderId="0" xfId="0" applyFont="1" applyFill="1" applyBorder="1"/>
    <xf numFmtId="0" fontId="5" fillId="0" borderId="0" xfId="0" applyFont="1" applyFill="1"/>
    <xf numFmtId="3" fontId="8" fillId="0" borderId="11" xfId="0" applyNumberFormat="1" applyFont="1" applyBorder="1" applyAlignment="1">
      <alignment horizontal="center" vertical="top" wrapText="1"/>
    </xf>
    <xf numFmtId="3" fontId="8" fillId="0" borderId="12" xfId="0" applyNumberFormat="1" applyFont="1" applyBorder="1" applyAlignment="1">
      <alignment horizontal="center" vertical="top" wrapText="1"/>
    </xf>
    <xf numFmtId="3" fontId="8" fillId="0" borderId="13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3" fontId="9" fillId="0" borderId="16" xfId="0" applyNumberFormat="1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10" fillId="0" borderId="0" xfId="0" applyFont="1" applyFill="1" applyAlignment="1">
      <alignment vertical="top" wrapText="1"/>
    </xf>
    <xf numFmtId="3" fontId="6" fillId="3" borderId="11" xfId="0" applyNumberFormat="1" applyFont="1" applyFill="1" applyBorder="1"/>
    <xf numFmtId="3" fontId="6" fillId="3" borderId="12" xfId="0" applyNumberFormat="1" applyFont="1" applyFill="1" applyBorder="1"/>
    <xf numFmtId="3" fontId="6" fillId="3" borderId="13" xfId="0" applyNumberFormat="1" applyFont="1" applyFill="1" applyBorder="1"/>
    <xf numFmtId="164" fontId="6" fillId="3" borderId="20" xfId="0" applyNumberFormat="1" applyFont="1" applyFill="1" applyBorder="1"/>
    <xf numFmtId="164" fontId="6" fillId="3" borderId="12" xfId="0" applyNumberFormat="1" applyFont="1" applyFill="1" applyBorder="1"/>
    <xf numFmtId="3" fontId="6" fillId="3" borderId="16" xfId="0" applyNumberFormat="1" applyFont="1" applyFill="1" applyBorder="1"/>
    <xf numFmtId="164" fontId="6" fillId="3" borderId="21" xfId="0" applyNumberFormat="1" applyFont="1" applyFill="1" applyBorder="1"/>
    <xf numFmtId="164" fontId="6" fillId="3" borderId="22" xfId="0" applyNumberFormat="1" applyFont="1" applyFill="1" applyBorder="1"/>
    <xf numFmtId="164" fontId="6" fillId="3" borderId="19" xfId="0" applyNumberFormat="1" applyFont="1" applyFill="1" applyBorder="1"/>
    <xf numFmtId="3" fontId="6" fillId="4" borderId="23" xfId="0" applyNumberFormat="1" applyFont="1" applyFill="1" applyBorder="1"/>
    <xf numFmtId="3" fontId="6" fillId="4" borderId="24" xfId="0" applyNumberFormat="1" applyFont="1" applyFill="1" applyBorder="1"/>
    <xf numFmtId="3" fontId="7" fillId="4" borderId="25" xfId="0" applyNumberFormat="1" applyFont="1" applyFill="1" applyBorder="1"/>
    <xf numFmtId="164" fontId="7" fillId="4" borderId="26" xfId="0" applyNumberFormat="1" applyFont="1" applyFill="1" applyBorder="1"/>
    <xf numFmtId="164" fontId="7" fillId="4" borderId="24" xfId="0" applyNumberFormat="1" applyFont="1" applyFill="1" applyBorder="1"/>
    <xf numFmtId="3" fontId="6" fillId="4" borderId="27" xfId="0" applyNumberFormat="1" applyFont="1" applyFill="1" applyBorder="1"/>
    <xf numFmtId="164" fontId="7" fillId="4" borderId="17" xfId="0" applyNumberFormat="1" applyFont="1" applyFill="1" applyBorder="1"/>
    <xf numFmtId="164" fontId="7" fillId="4" borderId="18" xfId="0" applyNumberFormat="1" applyFont="1" applyFill="1" applyBorder="1"/>
    <xf numFmtId="164" fontId="7" fillId="4" borderId="28" xfId="0" applyNumberFormat="1" applyFont="1" applyFill="1" applyBorder="1"/>
    <xf numFmtId="0" fontId="11" fillId="0" borderId="6" xfId="0" applyFont="1" applyBorder="1"/>
    <xf numFmtId="0" fontId="11" fillId="0" borderId="0" xfId="0" applyFont="1" applyBorder="1"/>
    <xf numFmtId="3" fontId="11" fillId="0" borderId="23" xfId="0" applyNumberFormat="1" applyFont="1" applyBorder="1"/>
    <xf numFmtId="3" fontId="11" fillId="0" borderId="24" xfId="0" applyNumberFormat="1" applyFont="1" applyBorder="1"/>
    <xf numFmtId="3" fontId="12" fillId="0" borderId="25" xfId="0" applyNumberFormat="1" applyFont="1" applyBorder="1"/>
    <xf numFmtId="164" fontId="12" fillId="0" borderId="26" xfId="0" applyNumberFormat="1" applyFont="1" applyBorder="1"/>
    <xf numFmtId="164" fontId="12" fillId="0" borderId="24" xfId="0" applyNumberFormat="1" applyFont="1" applyBorder="1"/>
    <xf numFmtId="3" fontId="12" fillId="0" borderId="27" xfId="0" applyNumberFormat="1" applyFont="1" applyBorder="1"/>
    <xf numFmtId="164" fontId="12" fillId="0" borderId="17" xfId="0" applyNumberFormat="1" applyFont="1" applyBorder="1"/>
    <xf numFmtId="164" fontId="12" fillId="0" borderId="18" xfId="0" applyNumberFormat="1" applyFont="1" applyBorder="1"/>
    <xf numFmtId="164" fontId="12" fillId="0" borderId="28" xfId="0" applyNumberFormat="1" applyFont="1" applyBorder="1"/>
    <xf numFmtId="0" fontId="11" fillId="0" borderId="6" xfId="0" applyFont="1" applyFill="1" applyBorder="1"/>
    <xf numFmtId="0" fontId="11" fillId="0" borderId="0" xfId="0" quotePrefix="1" applyFont="1" applyFill="1" applyBorder="1" applyAlignment="1">
      <alignment horizontal="left"/>
    </xf>
    <xf numFmtId="3" fontId="11" fillId="0" borderId="23" xfId="0" applyNumberFormat="1" applyFont="1" applyFill="1" applyBorder="1"/>
    <xf numFmtId="3" fontId="11" fillId="0" borderId="24" xfId="0" applyNumberFormat="1" applyFont="1" applyFill="1" applyBorder="1"/>
    <xf numFmtId="3" fontId="12" fillId="0" borderId="25" xfId="0" applyNumberFormat="1" applyFont="1" applyFill="1" applyBorder="1"/>
    <xf numFmtId="164" fontId="12" fillId="0" borderId="26" xfId="0" applyNumberFormat="1" applyFont="1" applyFill="1" applyBorder="1"/>
    <xf numFmtId="164" fontId="12" fillId="0" borderId="24" xfId="0" applyNumberFormat="1" applyFont="1" applyFill="1" applyBorder="1"/>
    <xf numFmtId="3" fontId="12" fillId="0" borderId="27" xfId="0" applyNumberFormat="1" applyFont="1" applyFill="1" applyBorder="1"/>
    <xf numFmtId="164" fontId="12" fillId="0" borderId="17" xfId="0" applyNumberFormat="1" applyFont="1" applyFill="1" applyBorder="1"/>
    <xf numFmtId="164" fontId="12" fillId="0" borderId="18" xfId="0" applyNumberFormat="1" applyFont="1" applyFill="1" applyBorder="1"/>
    <xf numFmtId="164" fontId="12" fillId="0" borderId="28" xfId="0" applyNumberFormat="1" applyFont="1" applyFill="1" applyBorder="1"/>
    <xf numFmtId="0" fontId="11" fillId="0" borderId="0" xfId="0" applyFont="1" applyFill="1" applyBorder="1"/>
    <xf numFmtId="0" fontId="13" fillId="0" borderId="6" xfId="0" applyFont="1" applyBorder="1"/>
    <xf numFmtId="0" fontId="13" fillId="0" borderId="0" xfId="0" applyFont="1" applyBorder="1"/>
    <xf numFmtId="3" fontId="7" fillId="4" borderId="23" xfId="0" applyNumberFormat="1" applyFont="1" applyFill="1" applyBorder="1"/>
    <xf numFmtId="3" fontId="7" fillId="4" borderId="24" xfId="0" applyNumberFormat="1" applyFont="1" applyFill="1" applyBorder="1"/>
    <xf numFmtId="3" fontId="7" fillId="4" borderId="27" xfId="0" applyNumberFormat="1" applyFont="1" applyFill="1" applyBorder="1"/>
    <xf numFmtId="3" fontId="6" fillId="3" borderId="30" xfId="0" applyNumberFormat="1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3" fontId="6" fillId="3" borderId="9" xfId="0" applyNumberFormat="1" applyFont="1" applyFill="1" applyBorder="1" applyAlignment="1">
      <alignment vertical="center"/>
    </xf>
    <xf numFmtId="164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3" fontId="6" fillId="3" borderId="31" xfId="0" applyNumberFormat="1" applyFont="1" applyFill="1" applyBorder="1" applyAlignment="1">
      <alignment vertical="center"/>
    </xf>
    <xf numFmtId="164" fontId="6" fillId="3" borderId="32" xfId="0" applyNumberFormat="1" applyFont="1" applyFill="1" applyBorder="1" applyAlignment="1">
      <alignment vertical="center"/>
    </xf>
    <xf numFmtId="164" fontId="6" fillId="3" borderId="33" xfId="0" applyNumberFormat="1" applyFont="1" applyFill="1" applyBorder="1" applyAlignment="1">
      <alignment vertical="center"/>
    </xf>
    <xf numFmtId="164" fontId="6" fillId="3" borderId="34" xfId="0" applyNumberFormat="1" applyFont="1" applyFill="1" applyBorder="1" applyAlignment="1">
      <alignment vertical="center"/>
    </xf>
    <xf numFmtId="3" fontId="13" fillId="0" borderId="0" xfId="0" applyNumberFormat="1" applyFont="1" applyBorder="1" applyAlignment="1">
      <alignment horizontal="left" vertical="top"/>
    </xf>
    <xf numFmtId="0" fontId="11" fillId="0" borderId="2" xfId="0" applyFont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6" fillId="0" borderId="0" xfId="0" applyFont="1" applyBorder="1"/>
    <xf numFmtId="3" fontId="11" fillId="0" borderId="0" xfId="0" applyNumberFormat="1" applyFont="1" applyBorder="1"/>
    <xf numFmtId="3" fontId="12" fillId="0" borderId="0" xfId="0" applyNumberFormat="1" applyFont="1" applyBorder="1"/>
    <xf numFmtId="0" fontId="12" fillId="0" borderId="0" xfId="0" applyFont="1" applyBorder="1"/>
    <xf numFmtId="0" fontId="11" fillId="0" borderId="0" xfId="0" applyFont="1" applyBorder="1" applyAlignment="1">
      <alignment vertical="top" wrapText="1"/>
    </xf>
    <xf numFmtId="0" fontId="10" fillId="0" borderId="0" xfId="0" applyFont="1" applyFill="1" applyBorder="1" applyAlignment="1"/>
    <xf numFmtId="3" fontId="10" fillId="0" borderId="0" xfId="0" applyNumberFormat="1" applyFont="1" applyFill="1" applyBorder="1" applyAlignment="1"/>
    <xf numFmtId="2" fontId="10" fillId="0" borderId="0" xfId="0" applyNumberFormat="1" applyFont="1" applyFill="1" applyBorder="1" applyAlignment="1"/>
    <xf numFmtId="2" fontId="11" fillId="0" borderId="0" xfId="0" applyNumberFormat="1" applyFont="1" applyBorder="1"/>
    <xf numFmtId="0" fontId="8" fillId="0" borderId="0" xfId="0" applyFont="1" applyFill="1" applyBorder="1" applyAlignment="1"/>
    <xf numFmtId="4" fontId="10" fillId="0" borderId="0" xfId="0" applyNumberFormat="1" applyFont="1" applyFill="1" applyBorder="1" applyAlignment="1"/>
    <xf numFmtId="0" fontId="10" fillId="0" borderId="0" xfId="0" applyFont="1" applyFill="1" applyBorder="1" applyAlignment="1">
      <alignment vertical="top"/>
    </xf>
    <xf numFmtId="3" fontId="8" fillId="0" borderId="41" xfId="0" applyNumberFormat="1" applyFont="1" applyFill="1" applyBorder="1" applyAlignment="1">
      <alignment horizontal="center" vertical="top"/>
    </xf>
    <xf numFmtId="2" fontId="8" fillId="0" borderId="20" xfId="0" applyNumberFormat="1" applyFont="1" applyFill="1" applyBorder="1" applyAlignment="1">
      <alignment horizontal="center" vertical="top" wrapText="1"/>
    </xf>
    <xf numFmtId="2" fontId="8" fillId="0" borderId="39" xfId="0" applyNumberFormat="1" applyFont="1" applyFill="1" applyBorder="1" applyAlignment="1">
      <alignment horizontal="center" vertical="top" wrapText="1"/>
    </xf>
    <xf numFmtId="3" fontId="8" fillId="2" borderId="94" xfId="0" applyNumberFormat="1" applyFont="1" applyFill="1" applyBorder="1" applyAlignment="1">
      <alignment horizontal="center" vertical="top"/>
    </xf>
    <xf numFmtId="2" fontId="8" fillId="0" borderId="21" xfId="0" applyNumberFormat="1" applyFont="1" applyFill="1" applyBorder="1" applyAlignment="1">
      <alignment horizontal="center" vertical="top" wrapText="1"/>
    </xf>
    <xf numFmtId="2" fontId="8" fillId="0" borderId="22" xfId="0" applyNumberFormat="1" applyFont="1" applyFill="1" applyBorder="1" applyAlignment="1">
      <alignment horizontal="center" vertical="top" wrapText="1"/>
    </xf>
    <xf numFmtId="2" fontId="8" fillId="0" borderId="95" xfId="0" applyNumberFormat="1" applyFont="1" applyFill="1" applyBorder="1" applyAlignment="1">
      <alignment horizontal="center" vertical="top" wrapText="1"/>
    </xf>
    <xf numFmtId="2" fontId="8" fillId="0" borderId="96" xfId="0" applyNumberFormat="1" applyFont="1" applyFill="1" applyBorder="1" applyAlignment="1">
      <alignment horizontal="center" vertical="top" wrapText="1"/>
    </xf>
    <xf numFmtId="3" fontId="8" fillId="0" borderId="13" xfId="0" applyNumberFormat="1" applyFont="1" applyFill="1" applyBorder="1" applyAlignment="1">
      <alignment horizontal="center" vertical="top"/>
    </xf>
    <xf numFmtId="3" fontId="8" fillId="2" borderId="13" xfId="0" applyNumberFormat="1" applyFont="1" applyFill="1" applyBorder="1" applyAlignment="1">
      <alignment horizontal="center" vertical="top"/>
    </xf>
    <xf numFmtId="2" fontId="8" fillId="0" borderId="19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/>
    </xf>
    <xf numFmtId="3" fontId="9" fillId="9" borderId="41" xfId="0" applyNumberFormat="1" applyFont="1" applyFill="1" applyBorder="1" applyAlignment="1"/>
    <xf numFmtId="2" fontId="9" fillId="9" borderId="20" xfId="0" applyNumberFormat="1" applyFont="1" applyFill="1" applyBorder="1" applyAlignment="1"/>
    <xf numFmtId="2" fontId="9" fillId="9" borderId="39" xfId="0" applyNumberFormat="1" applyFont="1" applyFill="1" applyBorder="1" applyAlignment="1"/>
    <xf numFmtId="3" fontId="9" fillId="9" borderId="94" xfId="0" applyNumberFormat="1" applyFont="1" applyFill="1" applyBorder="1" applyAlignment="1"/>
    <xf numFmtId="2" fontId="9" fillId="9" borderId="21" xfId="0" applyNumberFormat="1" applyFont="1" applyFill="1" applyBorder="1" applyAlignment="1"/>
    <xf numFmtId="2" fontId="9" fillId="9" borderId="22" xfId="0" applyNumberFormat="1" applyFont="1" applyFill="1" applyBorder="1" applyAlignment="1"/>
    <xf numFmtId="2" fontId="9" fillId="9" borderId="95" xfId="0" applyNumberFormat="1" applyFont="1" applyFill="1" applyBorder="1" applyAlignment="1"/>
    <xf numFmtId="2" fontId="9" fillId="9" borderId="96" xfId="0" applyNumberFormat="1" applyFont="1" applyFill="1" applyBorder="1" applyAlignment="1"/>
    <xf numFmtId="3" fontId="9" fillId="9" borderId="13" xfId="0" applyNumberFormat="1" applyFont="1" applyFill="1" applyBorder="1" applyAlignment="1"/>
    <xf numFmtId="4" fontId="9" fillId="9" borderId="21" xfId="0" applyNumberFormat="1" applyFont="1" applyFill="1" applyBorder="1" applyAlignment="1"/>
    <xf numFmtId="2" fontId="9" fillId="9" borderId="19" xfId="0" applyNumberFormat="1" applyFont="1" applyFill="1" applyBorder="1" applyAlignment="1"/>
    <xf numFmtId="0" fontId="9" fillId="0" borderId="0" xfId="0" applyFont="1" applyFill="1" applyBorder="1" applyAlignment="1"/>
    <xf numFmtId="3" fontId="8" fillId="10" borderId="57" xfId="0" applyNumberFormat="1" applyFont="1" applyFill="1" applyBorder="1" applyAlignment="1"/>
    <xf numFmtId="2" fontId="8" fillId="10" borderId="26" xfId="0" applyNumberFormat="1" applyFont="1" applyFill="1" applyBorder="1" applyAlignment="1"/>
    <xf numFmtId="2" fontId="8" fillId="10" borderId="56" xfId="0" applyNumberFormat="1" applyFont="1" applyFill="1" applyBorder="1" applyAlignment="1"/>
    <xf numFmtId="3" fontId="8" fillId="10" borderId="98" xfId="0" applyNumberFormat="1" applyFont="1" applyFill="1" applyBorder="1" applyAlignment="1"/>
    <xf numFmtId="2" fontId="8" fillId="10" borderId="17" xfId="0" applyNumberFormat="1" applyFont="1" applyFill="1" applyBorder="1" applyAlignment="1"/>
    <xf numFmtId="2" fontId="8" fillId="10" borderId="18" xfId="0" applyNumberFormat="1" applyFont="1" applyFill="1" applyBorder="1" applyAlignment="1"/>
    <xf numFmtId="2" fontId="8" fillId="10" borderId="99" xfId="0" applyNumberFormat="1" applyFont="1" applyFill="1" applyBorder="1" applyAlignment="1"/>
    <xf numFmtId="2" fontId="8" fillId="10" borderId="100" xfId="0" applyNumberFormat="1" applyFont="1" applyFill="1" applyBorder="1" applyAlignment="1"/>
    <xf numFmtId="3" fontId="8" fillId="10" borderId="25" xfId="0" applyNumberFormat="1" applyFont="1" applyFill="1" applyBorder="1" applyAlignment="1"/>
    <xf numFmtId="4" fontId="8" fillId="10" borderId="17" xfId="0" applyNumberFormat="1" applyFont="1" applyFill="1" applyBorder="1" applyAlignment="1"/>
    <xf numFmtId="2" fontId="8" fillId="10" borderId="28" xfId="0" applyNumberFormat="1" applyFont="1" applyFill="1" applyBorder="1" applyAlignment="1"/>
    <xf numFmtId="0" fontId="10" fillId="0" borderId="6" xfId="1" applyFont="1" applyFill="1" applyBorder="1" applyAlignment="1"/>
    <xf numFmtId="0" fontId="10" fillId="0" borderId="0" xfId="2" applyFont="1" applyBorder="1" applyAlignment="1">
      <alignment vertical="top"/>
    </xf>
    <xf numFmtId="3" fontId="10" fillId="0" borderId="57" xfId="0" applyNumberFormat="1" applyFont="1" applyFill="1" applyBorder="1" applyAlignment="1"/>
    <xf numFmtId="2" fontId="10" fillId="0" borderId="26" xfId="0" applyNumberFormat="1" applyFont="1" applyFill="1" applyBorder="1" applyAlignment="1"/>
    <xf numFmtId="2" fontId="10" fillId="0" borderId="56" xfId="0" applyNumberFormat="1" applyFont="1" applyFill="1" applyBorder="1" applyAlignment="1"/>
    <xf numFmtId="3" fontId="10" fillId="0" borderId="98" xfId="0" applyNumberFormat="1" applyFont="1" applyFill="1" applyBorder="1" applyAlignment="1"/>
    <xf numFmtId="2" fontId="10" fillId="0" borderId="17" xfId="0" applyNumberFormat="1" applyFont="1" applyFill="1" applyBorder="1" applyAlignment="1"/>
    <xf numFmtId="2" fontId="10" fillId="0" borderId="18" xfId="0" applyNumberFormat="1" applyFont="1" applyFill="1" applyBorder="1" applyAlignment="1"/>
    <xf numFmtId="2" fontId="10" fillId="0" borderId="99" xfId="0" applyNumberFormat="1" applyFont="1" applyFill="1" applyBorder="1" applyAlignment="1"/>
    <xf numFmtId="2" fontId="10" fillId="0" borderId="100" xfId="0" applyNumberFormat="1" applyFont="1" applyFill="1" applyBorder="1" applyAlignment="1"/>
    <xf numFmtId="3" fontId="10" fillId="0" borderId="25" xfId="0" applyNumberFormat="1" applyFont="1" applyFill="1" applyBorder="1" applyAlignment="1"/>
    <xf numFmtId="4" fontId="10" fillId="0" borderId="17" xfId="0" applyNumberFormat="1" applyFont="1" applyFill="1" applyBorder="1" applyAlignment="1"/>
    <xf numFmtId="2" fontId="10" fillId="0" borderId="28" xfId="0" applyNumberFormat="1" applyFont="1" applyFill="1" applyBorder="1" applyAlignment="1"/>
    <xf numFmtId="0" fontId="15" fillId="0" borderId="6" xfId="1" applyFont="1" applyFill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6" fillId="0" borderId="0" xfId="2" applyFont="1" applyBorder="1" applyAlignment="1">
      <alignment vertical="top"/>
    </xf>
    <xf numFmtId="0" fontId="10" fillId="0" borderId="6" xfId="1" applyFont="1" applyFill="1" applyBorder="1" applyAlignment="1">
      <alignment vertical="top"/>
    </xf>
    <xf numFmtId="0" fontId="10" fillId="0" borderId="123" xfId="1" applyFont="1" applyFill="1" applyBorder="1" applyAlignment="1"/>
    <xf numFmtId="0" fontId="16" fillId="0" borderId="124" xfId="2" applyFont="1" applyBorder="1" applyAlignment="1">
      <alignment vertical="top"/>
    </xf>
    <xf numFmtId="3" fontId="10" fillId="0" borderId="125" xfId="0" applyNumberFormat="1" applyFont="1" applyFill="1" applyBorder="1" applyAlignment="1"/>
    <xf numFmtId="2" fontId="10" fillId="0" borderId="126" xfId="0" applyNumberFormat="1" applyFont="1" applyFill="1" applyBorder="1" applyAlignment="1"/>
    <xf numFmtId="2" fontId="10" fillId="0" borderId="127" xfId="0" applyNumberFormat="1" applyFont="1" applyFill="1" applyBorder="1" applyAlignment="1"/>
    <xf numFmtId="3" fontId="10" fillId="0" borderId="128" xfId="0" applyNumberFormat="1" applyFont="1" applyFill="1" applyBorder="1" applyAlignment="1"/>
    <xf numFmtId="2" fontId="10" fillId="0" borderId="129" xfId="0" applyNumberFormat="1" applyFont="1" applyFill="1" applyBorder="1" applyAlignment="1"/>
    <xf numFmtId="2" fontId="10" fillId="0" borderId="130" xfId="0" applyNumberFormat="1" applyFont="1" applyFill="1" applyBorder="1" applyAlignment="1"/>
    <xf numFmtId="2" fontId="10" fillId="0" borderId="131" xfId="0" applyNumberFormat="1" applyFont="1" applyFill="1" applyBorder="1" applyAlignment="1"/>
    <xf numFmtId="2" fontId="10" fillId="0" borderId="132" xfId="0" applyNumberFormat="1" applyFont="1" applyFill="1" applyBorder="1" applyAlignment="1"/>
    <xf numFmtId="3" fontId="10" fillId="0" borderId="133" xfId="0" applyNumberFormat="1" applyFont="1" applyFill="1" applyBorder="1" applyAlignment="1"/>
    <xf numFmtId="4" fontId="10" fillId="0" borderId="129" xfId="0" applyNumberFormat="1" applyFont="1" applyFill="1" applyBorder="1" applyAlignment="1"/>
    <xf numFmtId="2" fontId="10" fillId="0" borderId="134" xfId="0" applyNumberFormat="1" applyFont="1" applyFill="1" applyBorder="1" applyAlignment="1"/>
    <xf numFmtId="0" fontId="10" fillId="0" borderId="69" xfId="1" applyFont="1" applyFill="1" applyBorder="1" applyAlignment="1"/>
    <xf numFmtId="0" fontId="10" fillId="0" borderId="70" xfId="2" applyFont="1" applyFill="1" applyBorder="1" applyAlignment="1">
      <alignment vertical="top"/>
    </xf>
    <xf numFmtId="3" fontId="10" fillId="0" borderId="78" xfId="0" applyNumberFormat="1" applyFont="1" applyFill="1" applyBorder="1" applyAlignment="1"/>
    <xf numFmtId="2" fontId="10" fillId="0" borderId="72" xfId="0" applyNumberFormat="1" applyFont="1" applyFill="1" applyBorder="1" applyAlignment="1"/>
    <xf numFmtId="2" fontId="10" fillId="0" borderId="73" xfId="0" applyNumberFormat="1" applyFont="1" applyFill="1" applyBorder="1" applyAlignment="1"/>
    <xf numFmtId="3" fontId="10" fillId="0" borderId="101" xfId="0" applyNumberFormat="1" applyFont="1" applyFill="1" applyBorder="1" applyAlignment="1"/>
    <xf numFmtId="2" fontId="10" fillId="0" borderId="75" xfId="0" applyNumberFormat="1" applyFont="1" applyFill="1" applyBorder="1" applyAlignment="1"/>
    <xf numFmtId="2" fontId="10" fillId="0" borderId="76" xfId="0" applyNumberFormat="1" applyFont="1" applyFill="1" applyBorder="1" applyAlignment="1"/>
    <xf numFmtId="2" fontId="10" fillId="0" borderId="102" xfId="0" applyNumberFormat="1" applyFont="1" applyFill="1" applyBorder="1" applyAlignment="1"/>
    <xf numFmtId="2" fontId="10" fillId="0" borderId="103" xfId="0" applyNumberFormat="1" applyFont="1" applyFill="1" applyBorder="1" applyAlignment="1"/>
    <xf numFmtId="3" fontId="10" fillId="0" borderId="104" xfId="0" applyNumberFormat="1" applyFont="1" applyFill="1" applyBorder="1" applyAlignment="1"/>
    <xf numFmtId="4" fontId="10" fillId="0" borderId="75" xfId="0" applyNumberFormat="1" applyFont="1" applyFill="1" applyBorder="1" applyAlignment="1"/>
    <xf numFmtId="2" fontId="10" fillId="0" borderId="77" xfId="0" applyNumberFormat="1" applyFont="1" applyFill="1" applyBorder="1" applyAlignment="1"/>
    <xf numFmtId="0" fontId="16" fillId="0" borderId="70" xfId="2" applyFont="1" applyBorder="1" applyAlignment="1">
      <alignment vertical="top"/>
    </xf>
    <xf numFmtId="0" fontId="10" fillId="0" borderId="69" xfId="1" applyFont="1" applyFill="1" applyBorder="1" applyAlignment="1">
      <alignment vertical="top"/>
    </xf>
    <xf numFmtId="0" fontId="10" fillId="0" borderId="59" xfId="1" applyFont="1" applyFill="1" applyBorder="1" applyAlignment="1">
      <alignment vertical="top"/>
    </xf>
    <xf numFmtId="0" fontId="16" fillId="0" borderId="60" xfId="2" applyFont="1" applyBorder="1" applyAlignment="1">
      <alignment vertical="top"/>
    </xf>
    <xf numFmtId="3" fontId="10" fillId="0" borderId="68" xfId="0" applyNumberFormat="1" applyFont="1" applyFill="1" applyBorder="1" applyAlignment="1"/>
    <xf numFmtId="2" fontId="10" fillId="0" borderId="62" xfId="0" applyNumberFormat="1" applyFont="1" applyFill="1" applyBorder="1" applyAlignment="1"/>
    <xf numFmtId="2" fontId="10" fillId="0" borderId="63" xfId="0" applyNumberFormat="1" applyFont="1" applyFill="1" applyBorder="1" applyAlignment="1"/>
    <xf numFmtId="3" fontId="10" fillId="0" borderId="105" xfId="0" applyNumberFormat="1" applyFont="1" applyFill="1" applyBorder="1" applyAlignment="1"/>
    <xf numFmtId="2" fontId="10" fillId="0" borderId="65" xfId="0" applyNumberFormat="1" applyFont="1" applyFill="1" applyBorder="1" applyAlignment="1"/>
    <xf numFmtId="2" fontId="10" fillId="0" borderId="66" xfId="0" applyNumberFormat="1" applyFont="1" applyFill="1" applyBorder="1" applyAlignment="1"/>
    <xf numFmtId="2" fontId="10" fillId="0" borderId="106" xfId="0" applyNumberFormat="1" applyFont="1" applyFill="1" applyBorder="1" applyAlignment="1"/>
    <xf numFmtId="2" fontId="10" fillId="0" borderId="107" xfId="0" applyNumberFormat="1" applyFont="1" applyFill="1" applyBorder="1" applyAlignment="1"/>
    <xf numFmtId="3" fontId="10" fillId="0" borderId="108" xfId="0" applyNumberFormat="1" applyFont="1" applyFill="1" applyBorder="1" applyAlignment="1"/>
    <xf numFmtId="4" fontId="10" fillId="0" borderId="65" xfId="0" applyNumberFormat="1" applyFont="1" applyFill="1" applyBorder="1" applyAlignment="1"/>
    <xf numFmtId="2" fontId="10" fillId="0" borderId="67" xfId="0" applyNumberFormat="1" applyFont="1" applyFill="1" applyBorder="1" applyAlignment="1"/>
    <xf numFmtId="0" fontId="10" fillId="0" borderId="6" xfId="1" applyFont="1" applyFill="1" applyBorder="1" applyAlignment="1">
      <alignment vertical="center"/>
    </xf>
    <xf numFmtId="0" fontId="10" fillId="0" borderId="0" xfId="2" applyFont="1" applyBorder="1">
      <alignment vertical="top"/>
    </xf>
    <xf numFmtId="3" fontId="8" fillId="0" borderId="57" xfId="0" applyNumberFormat="1" applyFont="1" applyFill="1" applyBorder="1" applyAlignment="1"/>
    <xf numFmtId="2" fontId="8" fillId="0" borderId="26" xfId="0" applyNumberFormat="1" applyFont="1" applyFill="1" applyBorder="1" applyAlignment="1"/>
    <xf numFmtId="2" fontId="8" fillId="0" borderId="56" xfId="0" applyNumberFormat="1" applyFont="1" applyFill="1" applyBorder="1" applyAlignment="1"/>
    <xf numFmtId="3" fontId="8" fillId="0" borderId="98" xfId="0" applyNumberFormat="1" applyFont="1" applyFill="1" applyBorder="1" applyAlignment="1"/>
    <xf numFmtId="2" fontId="8" fillId="0" borderId="17" xfId="0" applyNumberFormat="1" applyFont="1" applyFill="1" applyBorder="1" applyAlignment="1"/>
    <xf numFmtId="2" fontId="8" fillId="0" borderId="18" xfId="0" applyNumberFormat="1" applyFont="1" applyFill="1" applyBorder="1" applyAlignment="1"/>
    <xf numFmtId="2" fontId="8" fillId="0" borderId="99" xfId="0" applyNumberFormat="1" applyFont="1" applyFill="1" applyBorder="1" applyAlignment="1"/>
    <xf numFmtId="2" fontId="8" fillId="0" borderId="100" xfId="0" applyNumberFormat="1" applyFont="1" applyFill="1" applyBorder="1" applyAlignment="1"/>
    <xf numFmtId="3" fontId="8" fillId="0" borderId="25" xfId="0" applyNumberFormat="1" applyFont="1" applyFill="1" applyBorder="1" applyAlignment="1"/>
    <xf numFmtId="4" fontId="8" fillId="0" borderId="17" xfId="0" applyNumberFormat="1" applyFont="1" applyFill="1" applyBorder="1" applyAlignment="1"/>
    <xf numFmtId="2" fontId="8" fillId="0" borderId="28" xfId="0" applyNumberFormat="1" applyFont="1" applyFill="1" applyBorder="1" applyAlignment="1"/>
    <xf numFmtId="0" fontId="8" fillId="11" borderId="6" xfId="1" applyFont="1" applyFill="1" applyBorder="1" applyAlignment="1"/>
    <xf numFmtId="0" fontId="17" fillId="11" borderId="0" xfId="2" applyFont="1" applyFill="1" applyBorder="1" applyAlignment="1">
      <alignment vertical="top"/>
    </xf>
    <xf numFmtId="3" fontId="8" fillId="11" borderId="57" xfId="0" applyNumberFormat="1" applyFont="1" applyFill="1" applyBorder="1" applyAlignment="1"/>
    <xf numFmtId="2" fontId="8" fillId="11" borderId="26" xfId="0" applyNumberFormat="1" applyFont="1" applyFill="1" applyBorder="1" applyAlignment="1"/>
    <xf numFmtId="2" fontId="8" fillId="11" borderId="56" xfId="0" applyNumberFormat="1" applyFont="1" applyFill="1" applyBorder="1" applyAlignment="1"/>
    <xf numFmtId="3" fontId="8" fillId="11" borderId="98" xfId="0" applyNumberFormat="1" applyFont="1" applyFill="1" applyBorder="1" applyAlignment="1"/>
    <xf numFmtId="2" fontId="8" fillId="11" borderId="17" xfId="0" applyNumberFormat="1" applyFont="1" applyFill="1" applyBorder="1" applyAlignment="1"/>
    <xf numFmtId="2" fontId="8" fillId="11" borderId="18" xfId="0" applyNumberFormat="1" applyFont="1" applyFill="1" applyBorder="1" applyAlignment="1"/>
    <xf numFmtId="2" fontId="8" fillId="11" borderId="99" xfId="0" applyNumberFormat="1" applyFont="1" applyFill="1" applyBorder="1" applyAlignment="1"/>
    <xf numFmtId="2" fontId="8" fillId="11" borderId="100" xfId="0" applyNumberFormat="1" applyFont="1" applyFill="1" applyBorder="1" applyAlignment="1"/>
    <xf numFmtId="3" fontId="8" fillId="11" borderId="25" xfId="0" applyNumberFormat="1" applyFont="1" applyFill="1" applyBorder="1" applyAlignment="1"/>
    <xf numFmtId="4" fontId="8" fillId="11" borderId="17" xfId="0" applyNumberFormat="1" applyFont="1" applyFill="1" applyBorder="1" applyAlignment="1"/>
    <xf numFmtId="2" fontId="8" fillId="11" borderId="28" xfId="0" applyNumberFormat="1" applyFont="1" applyFill="1" applyBorder="1" applyAlignment="1"/>
    <xf numFmtId="0" fontId="10" fillId="0" borderId="59" xfId="1" applyFont="1" applyFill="1" applyBorder="1" applyAlignment="1"/>
    <xf numFmtId="3" fontId="8" fillId="12" borderId="109" xfId="0" applyNumberFormat="1" applyFont="1" applyFill="1" applyBorder="1" applyAlignment="1"/>
    <xf numFmtId="2" fontId="8" fillId="12" borderId="110" xfId="0" applyNumberFormat="1" applyFont="1" applyFill="1" applyBorder="1" applyAlignment="1"/>
    <xf numFmtId="2" fontId="8" fillId="12" borderId="111" xfId="0" applyNumberFormat="1" applyFont="1" applyFill="1" applyBorder="1" applyAlignment="1"/>
    <xf numFmtId="3" fontId="8" fillId="12" borderId="112" xfId="0" applyNumberFormat="1" applyFont="1" applyFill="1" applyBorder="1" applyAlignment="1"/>
    <xf numFmtId="2" fontId="8" fillId="12" borderId="113" xfId="0" applyNumberFormat="1" applyFont="1" applyFill="1" applyBorder="1" applyAlignment="1"/>
    <xf numFmtId="2" fontId="8" fillId="12" borderId="114" xfId="0" applyNumberFormat="1" applyFont="1" applyFill="1" applyBorder="1" applyAlignment="1"/>
    <xf numFmtId="2" fontId="8" fillId="12" borderId="115" xfId="0" applyNumberFormat="1" applyFont="1" applyFill="1" applyBorder="1" applyAlignment="1"/>
    <xf numFmtId="2" fontId="8" fillId="12" borderId="116" xfId="0" applyNumberFormat="1" applyFont="1" applyFill="1" applyBorder="1" applyAlignment="1"/>
    <xf numFmtId="3" fontId="8" fillId="12" borderId="117" xfId="0" applyNumberFormat="1" applyFont="1" applyFill="1" applyBorder="1" applyAlignment="1"/>
    <xf numFmtId="4" fontId="8" fillId="12" borderId="113" xfId="0" applyNumberFormat="1" applyFont="1" applyFill="1" applyBorder="1" applyAlignment="1"/>
    <xf numFmtId="2" fontId="8" fillId="12" borderId="118" xfId="0" applyNumberFormat="1" applyFont="1" applyFill="1" applyBorder="1" applyAlignment="1"/>
    <xf numFmtId="0" fontId="13" fillId="0" borderId="2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3" fontId="10" fillId="0" borderId="0" xfId="0" applyNumberFormat="1" applyFont="1" applyFill="1" applyAlignment="1"/>
    <xf numFmtId="0" fontId="10" fillId="0" borderId="0" xfId="0" applyFont="1" applyFill="1" applyAlignment="1"/>
    <xf numFmtId="2" fontId="10" fillId="0" borderId="0" xfId="0" applyNumberFormat="1" applyFont="1" applyFill="1" applyAlignment="1"/>
    <xf numFmtId="2" fontId="10" fillId="0" borderId="0" xfId="0" applyNumberFormat="1" applyFont="1" applyFill="1" applyBorder="1" applyAlignment="1">
      <alignment vertical="top"/>
    </xf>
    <xf numFmtId="3" fontId="8" fillId="0" borderId="38" xfId="0" applyNumberFormat="1" applyFont="1" applyFill="1" applyBorder="1" applyAlignment="1">
      <alignment horizontal="center" vertical="top" wrapText="1"/>
    </xf>
    <xf numFmtId="3" fontId="8" fillId="2" borderId="40" xfId="0" applyNumberFormat="1" applyFont="1" applyFill="1" applyBorder="1" applyAlignment="1">
      <alignment horizontal="center" vertical="top"/>
    </xf>
    <xf numFmtId="0" fontId="8" fillId="0" borderId="41" xfId="0" applyFont="1" applyFill="1" applyBorder="1" applyAlignment="1">
      <alignment horizontal="center" vertical="top"/>
    </xf>
    <xf numFmtId="3" fontId="8" fillId="0" borderId="11" xfId="0" applyNumberFormat="1" applyFont="1" applyFill="1" applyBorder="1" applyAlignment="1">
      <alignment horizontal="center" vertical="top"/>
    </xf>
    <xf numFmtId="2" fontId="8" fillId="2" borderId="21" xfId="0" applyNumberFormat="1" applyFont="1" applyFill="1" applyBorder="1" applyAlignment="1">
      <alignment horizontal="center" vertical="top" wrapText="1"/>
    </xf>
    <xf numFmtId="2" fontId="8" fillId="2" borderId="22" xfId="0" applyNumberFormat="1" applyFont="1" applyFill="1" applyBorder="1" applyAlignment="1">
      <alignment horizontal="center" vertical="top" wrapText="1"/>
    </xf>
    <xf numFmtId="2" fontId="8" fillId="2" borderId="19" xfId="0" applyNumberFormat="1" applyFont="1" applyFill="1" applyBorder="1" applyAlignment="1">
      <alignment horizontal="center" vertical="top" wrapText="1"/>
    </xf>
    <xf numFmtId="3" fontId="8" fillId="5" borderId="44" xfId="0" applyNumberFormat="1" applyFont="1" applyFill="1" applyBorder="1" applyAlignment="1"/>
    <xf numFmtId="2" fontId="8" fillId="5" borderId="45" xfId="0" applyNumberFormat="1" applyFont="1" applyFill="1" applyBorder="1" applyAlignment="1"/>
    <xf numFmtId="2" fontId="8" fillId="5" borderId="46" xfId="0" applyNumberFormat="1" applyFont="1" applyFill="1" applyBorder="1" applyAlignment="1"/>
    <xf numFmtId="3" fontId="8" fillId="5" borderId="47" xfId="0" applyNumberFormat="1" applyFont="1" applyFill="1" applyBorder="1" applyAlignment="1"/>
    <xf numFmtId="2" fontId="8" fillId="5" borderId="48" xfId="0" applyNumberFormat="1" applyFont="1" applyFill="1" applyBorder="1" applyAlignment="1"/>
    <xf numFmtId="2" fontId="8" fillId="5" borderId="49" xfId="0" applyNumberFormat="1" applyFont="1" applyFill="1" applyBorder="1" applyAlignment="1"/>
    <xf numFmtId="2" fontId="8" fillId="5" borderId="50" xfId="0" applyNumberFormat="1" applyFont="1" applyFill="1" applyBorder="1" applyAlignment="1"/>
    <xf numFmtId="2" fontId="8" fillId="5" borderId="51" xfId="0" applyNumberFormat="1" applyFont="1" applyFill="1" applyBorder="1" applyAlignment="1"/>
    <xf numFmtId="3" fontId="8" fillId="5" borderId="52" xfId="0" applyNumberFormat="1" applyFont="1" applyFill="1" applyBorder="1" applyAlignment="1"/>
    <xf numFmtId="165" fontId="8" fillId="5" borderId="53" xfId="0" applyNumberFormat="1" applyFont="1" applyFill="1" applyBorder="1" applyAlignment="1"/>
    <xf numFmtId="3" fontId="8" fillId="5" borderId="119" xfId="0" applyNumberFormat="1" applyFont="1" applyFill="1" applyBorder="1" applyAlignment="1"/>
    <xf numFmtId="2" fontId="8" fillId="0" borderId="0" xfId="0" applyNumberFormat="1" applyFont="1" applyFill="1" applyBorder="1" applyAlignment="1"/>
    <xf numFmtId="3" fontId="8" fillId="6" borderId="54" xfId="0" applyNumberFormat="1" applyFont="1" applyFill="1" applyBorder="1" applyAlignment="1"/>
    <xf numFmtId="2" fontId="8" fillId="6" borderId="26" xfId="0" applyNumberFormat="1" applyFont="1" applyFill="1" applyBorder="1" applyAlignment="1"/>
    <xf numFmtId="2" fontId="8" fillId="6" borderId="24" xfId="0" applyNumberFormat="1" applyFont="1" applyFill="1" applyBorder="1" applyAlignment="1"/>
    <xf numFmtId="3" fontId="8" fillId="6" borderId="55" xfId="0" applyNumberFormat="1" applyFont="1" applyFill="1" applyBorder="1" applyAlignment="1"/>
    <xf numFmtId="2" fontId="8" fillId="6" borderId="17" xfId="0" applyNumberFormat="1" applyFont="1" applyFill="1" applyBorder="1" applyAlignment="1"/>
    <xf numFmtId="2" fontId="8" fillId="6" borderId="18" xfId="0" applyNumberFormat="1" applyFont="1" applyFill="1" applyBorder="1" applyAlignment="1"/>
    <xf numFmtId="2" fontId="8" fillId="6" borderId="28" xfId="0" applyNumberFormat="1" applyFont="1" applyFill="1" applyBorder="1" applyAlignment="1"/>
    <xf numFmtId="2" fontId="8" fillId="6" borderId="56" xfId="0" applyNumberFormat="1" applyFont="1" applyFill="1" applyBorder="1" applyAlignment="1"/>
    <xf numFmtId="165" fontId="8" fillId="6" borderId="57" xfId="0" applyNumberFormat="1" applyFont="1" applyFill="1" applyBorder="1" applyAlignment="1"/>
    <xf numFmtId="3" fontId="8" fillId="6" borderId="23" xfId="0" applyNumberFormat="1" applyFont="1" applyFill="1" applyBorder="1" applyAlignment="1"/>
    <xf numFmtId="0" fontId="10" fillId="0" borderId="0" xfId="1" applyFont="1" applyFill="1" applyBorder="1" applyAlignment="1"/>
    <xf numFmtId="3" fontId="10" fillId="0" borderId="54" xfId="0" applyNumberFormat="1" applyFont="1" applyFill="1" applyBorder="1" applyAlignment="1"/>
    <xf numFmtId="3" fontId="10" fillId="0" borderId="55" xfId="0" applyNumberFormat="1" applyFont="1" applyFill="1" applyBorder="1" applyAlignment="1"/>
    <xf numFmtId="165" fontId="10" fillId="0" borderId="57" xfId="0" applyNumberFormat="1" applyFont="1" applyFill="1" applyBorder="1" applyAlignment="1"/>
    <xf numFmtId="3" fontId="10" fillId="0" borderId="23" xfId="0" applyNumberFormat="1" applyFont="1" applyFill="1" applyBorder="1" applyAlignment="1"/>
    <xf numFmtId="3" fontId="8" fillId="5" borderId="58" xfId="0" applyNumberFormat="1" applyFont="1" applyFill="1" applyBorder="1" applyAlignment="1"/>
    <xf numFmtId="0" fontId="17" fillId="7" borderId="6" xfId="2" applyFont="1" applyFill="1" applyBorder="1" applyAlignment="1">
      <alignment vertical="top"/>
    </xf>
    <xf numFmtId="0" fontId="17" fillId="7" borderId="0" xfId="2" applyFont="1" applyFill="1" applyBorder="1" applyAlignment="1">
      <alignment vertical="top"/>
    </xf>
    <xf numFmtId="3" fontId="8" fillId="7" borderId="54" xfId="0" applyNumberFormat="1" applyFont="1" applyFill="1" applyBorder="1" applyAlignment="1"/>
    <xf numFmtId="2" fontId="8" fillId="7" borderId="26" xfId="0" applyNumberFormat="1" applyFont="1" applyFill="1" applyBorder="1" applyAlignment="1"/>
    <xf numFmtId="2" fontId="8" fillId="7" borderId="56" xfId="0" applyNumberFormat="1" applyFont="1" applyFill="1" applyBorder="1" applyAlignment="1"/>
    <xf numFmtId="3" fontId="8" fillId="7" borderId="55" xfId="0" applyNumberFormat="1" applyFont="1" applyFill="1" applyBorder="1" applyAlignment="1"/>
    <xf numFmtId="2" fontId="8" fillId="7" borderId="17" xfId="0" applyNumberFormat="1" applyFont="1" applyFill="1" applyBorder="1" applyAlignment="1"/>
    <xf numFmtId="2" fontId="8" fillId="7" borderId="18" xfId="0" applyNumberFormat="1" applyFont="1" applyFill="1" applyBorder="1" applyAlignment="1"/>
    <xf numFmtId="2" fontId="8" fillId="7" borderId="28" xfId="0" applyNumberFormat="1" applyFont="1" applyFill="1" applyBorder="1" applyAlignment="1"/>
    <xf numFmtId="165" fontId="8" fillId="7" borderId="57" xfId="0" applyNumberFormat="1" applyFont="1" applyFill="1" applyBorder="1" applyAlignment="1"/>
    <xf numFmtId="3" fontId="8" fillId="7" borderId="23" xfId="0" applyNumberFormat="1" applyFont="1" applyFill="1" applyBorder="1" applyAlignment="1"/>
    <xf numFmtId="0" fontId="10" fillId="0" borderId="0" xfId="2" applyFont="1" applyFill="1" applyBorder="1" applyAlignment="1">
      <alignment vertical="top"/>
    </xf>
    <xf numFmtId="0" fontId="10" fillId="0" borderId="70" xfId="1" applyFont="1" applyFill="1" applyBorder="1" applyAlignment="1"/>
    <xf numFmtId="3" fontId="10" fillId="0" borderId="71" xfId="0" applyNumberFormat="1" applyFont="1" applyFill="1" applyBorder="1" applyAlignment="1"/>
    <xf numFmtId="3" fontId="10" fillId="0" borderId="74" xfId="0" applyNumberFormat="1" applyFont="1" applyFill="1" applyBorder="1" applyAlignment="1"/>
    <xf numFmtId="165" fontId="10" fillId="0" borderId="78" xfId="0" applyNumberFormat="1" applyFont="1" applyFill="1" applyBorder="1" applyAlignment="1"/>
    <xf numFmtId="3" fontId="10" fillId="0" borderId="121" xfId="0" applyNumberFormat="1" applyFont="1" applyFill="1" applyBorder="1" applyAlignment="1"/>
    <xf numFmtId="0" fontId="8" fillId="7" borderId="6" xfId="1" applyFont="1" applyFill="1" applyBorder="1" applyAlignment="1">
      <alignment vertical="top"/>
    </xf>
    <xf numFmtId="0" fontId="8" fillId="7" borderId="0" xfId="2" applyFont="1" applyFill="1" applyBorder="1" applyAlignment="1">
      <alignment vertical="top"/>
    </xf>
    <xf numFmtId="3" fontId="8" fillId="5" borderId="53" xfId="0" applyNumberFormat="1" applyFont="1" applyFill="1" applyBorder="1" applyAlignment="1"/>
    <xf numFmtId="3" fontId="8" fillId="6" borderId="57" xfId="0" applyNumberFormat="1" applyFont="1" applyFill="1" applyBorder="1" applyAlignment="1"/>
    <xf numFmtId="0" fontId="8" fillId="0" borderId="6" xfId="1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3" fontId="8" fillId="0" borderId="54" xfId="0" applyNumberFormat="1" applyFont="1" applyFill="1" applyBorder="1" applyAlignment="1"/>
    <xf numFmtId="3" fontId="8" fillId="0" borderId="55" xfId="0" applyNumberFormat="1" applyFont="1" applyFill="1" applyBorder="1" applyAlignment="1"/>
    <xf numFmtId="165" fontId="8" fillId="0" borderId="57" xfId="0" applyNumberFormat="1" applyFont="1" applyFill="1" applyBorder="1" applyAlignment="1"/>
    <xf numFmtId="3" fontId="8" fillId="0" borderId="23" xfId="0" applyNumberFormat="1" applyFont="1" applyFill="1" applyBorder="1" applyAlignment="1"/>
    <xf numFmtId="0" fontId="10" fillId="0" borderId="60" xfId="1" applyFont="1" applyFill="1" applyBorder="1" applyAlignment="1">
      <alignment horizontal="left"/>
    </xf>
    <xf numFmtId="3" fontId="10" fillId="0" borderId="61" xfId="0" applyNumberFormat="1" applyFont="1" applyFill="1" applyBorder="1" applyAlignment="1"/>
    <xf numFmtId="3" fontId="10" fillId="0" borderId="64" xfId="0" applyNumberFormat="1" applyFont="1" applyFill="1" applyBorder="1" applyAlignment="1"/>
    <xf numFmtId="165" fontId="10" fillId="0" borderId="68" xfId="0" applyNumberFormat="1" applyFont="1" applyFill="1" applyBorder="1" applyAlignment="1"/>
    <xf numFmtId="3" fontId="10" fillId="0" borderId="120" xfId="0" applyNumberFormat="1" applyFont="1" applyFill="1" applyBorder="1" applyAlignment="1"/>
    <xf numFmtId="0" fontId="10" fillId="0" borderId="0" xfId="1" applyFont="1" applyFill="1" applyBorder="1" applyAlignment="1">
      <alignment horizontal="left"/>
    </xf>
    <xf numFmtId="0" fontId="8" fillId="0" borderId="69" xfId="1" applyFont="1" applyFill="1" applyBorder="1" applyAlignment="1"/>
    <xf numFmtId="0" fontId="8" fillId="0" borderId="70" xfId="1" applyFont="1" applyFill="1" applyBorder="1" applyAlignment="1"/>
    <xf numFmtId="3" fontId="8" fillId="0" borderId="71" xfId="0" applyNumberFormat="1" applyFont="1" applyFill="1" applyBorder="1" applyAlignment="1"/>
    <xf numFmtId="2" fontId="8" fillId="0" borderId="72" xfId="0" applyNumberFormat="1" applyFont="1" applyFill="1" applyBorder="1" applyAlignment="1"/>
    <xf numFmtId="2" fontId="8" fillId="0" borderId="73" xfId="0" applyNumberFormat="1" applyFont="1" applyFill="1" applyBorder="1" applyAlignment="1"/>
    <xf numFmtId="3" fontId="8" fillId="0" borderId="74" xfId="0" applyNumberFormat="1" applyFont="1" applyFill="1" applyBorder="1" applyAlignment="1"/>
    <xf numFmtId="2" fontId="8" fillId="0" borderId="75" xfId="0" applyNumberFormat="1" applyFont="1" applyFill="1" applyBorder="1" applyAlignment="1"/>
    <xf numFmtId="2" fontId="8" fillId="0" borderId="76" xfId="0" applyNumberFormat="1" applyFont="1" applyFill="1" applyBorder="1" applyAlignment="1"/>
    <xf numFmtId="2" fontId="8" fillId="0" borderId="77" xfId="0" applyNumberFormat="1" applyFont="1" applyFill="1" applyBorder="1" applyAlignment="1"/>
    <xf numFmtId="165" fontId="8" fillId="0" borderId="78" xfId="0" applyNumberFormat="1" applyFont="1" applyFill="1" applyBorder="1" applyAlignment="1"/>
    <xf numFmtId="3" fontId="8" fillId="0" borderId="121" xfId="0" applyNumberFormat="1" applyFont="1" applyFill="1" applyBorder="1" applyAlignment="1"/>
    <xf numFmtId="0" fontId="8" fillId="0" borderId="6" xfId="1" applyFont="1" applyFill="1" applyBorder="1" applyAlignment="1"/>
    <xf numFmtId="0" fontId="8" fillId="0" borderId="0" xfId="1" applyFont="1" applyFill="1" applyBorder="1" applyAlignment="1"/>
    <xf numFmtId="0" fontId="8" fillId="7" borderId="6" xfId="1" applyFont="1" applyFill="1" applyBorder="1" applyAlignment="1"/>
    <xf numFmtId="0" fontId="8" fillId="7" borderId="0" xfId="1" applyFont="1" applyFill="1" applyBorder="1" applyAlignment="1"/>
    <xf numFmtId="0" fontId="16" fillId="0" borderId="0" xfId="2" applyFont="1" applyFill="1" applyBorder="1" applyAlignment="1">
      <alignment vertical="top"/>
    </xf>
    <xf numFmtId="3" fontId="8" fillId="7" borderId="57" xfId="0" applyNumberFormat="1" applyFont="1" applyFill="1" applyBorder="1" applyAlignment="1"/>
    <xf numFmtId="0" fontId="10" fillId="0" borderId="60" xfId="2" applyFont="1" applyFill="1" applyBorder="1" applyAlignment="1">
      <alignment vertical="top"/>
    </xf>
    <xf numFmtId="1" fontId="8" fillId="5" borderId="53" xfId="0" applyNumberFormat="1" applyFont="1" applyFill="1" applyBorder="1" applyAlignment="1"/>
    <xf numFmtId="1" fontId="8" fillId="5" borderId="52" xfId="0" applyNumberFormat="1" applyFont="1" applyFill="1" applyBorder="1" applyAlignment="1"/>
    <xf numFmtId="1" fontId="8" fillId="6" borderId="57" xfId="0" applyNumberFormat="1" applyFont="1" applyFill="1" applyBorder="1" applyAlignment="1"/>
    <xf numFmtId="1" fontId="8" fillId="6" borderId="55" xfId="0" applyNumberFormat="1" applyFont="1" applyFill="1" applyBorder="1" applyAlignment="1"/>
    <xf numFmtId="0" fontId="16" fillId="0" borderId="0" xfId="2" applyFont="1" applyFill="1" applyBorder="1" applyAlignment="1">
      <alignment horizontal="left" vertical="top"/>
    </xf>
    <xf numFmtId="0" fontId="16" fillId="0" borderId="0" xfId="2" applyFont="1" applyFill="1" applyBorder="1" applyAlignment="1"/>
    <xf numFmtId="0" fontId="16" fillId="0" borderId="0" xfId="2" applyFont="1" applyFill="1" applyBorder="1" applyAlignment="1">
      <alignment horizontal="left"/>
    </xf>
    <xf numFmtId="0" fontId="10" fillId="0" borderId="60" xfId="1" applyFont="1" applyFill="1" applyBorder="1" applyAlignment="1"/>
    <xf numFmtId="3" fontId="8" fillId="8" borderId="81" xfId="0" applyNumberFormat="1" applyFont="1" applyFill="1" applyBorder="1" applyAlignment="1"/>
    <xf numFmtId="2" fontId="8" fillId="8" borderId="82" xfId="0" applyNumberFormat="1" applyFont="1" applyFill="1" applyBorder="1" applyAlignment="1"/>
    <xf numFmtId="2" fontId="8" fillId="8" borderId="83" xfId="0" applyNumberFormat="1" applyFont="1" applyFill="1" applyBorder="1" applyAlignment="1"/>
    <xf numFmtId="3" fontId="8" fillId="8" borderId="84" xfId="0" applyNumberFormat="1" applyFont="1" applyFill="1" applyBorder="1" applyAlignment="1"/>
    <xf numFmtId="2" fontId="8" fillId="8" borderId="85" xfId="0" applyNumberFormat="1" applyFont="1" applyFill="1" applyBorder="1" applyAlignment="1"/>
    <xf numFmtId="2" fontId="8" fillId="8" borderId="86" xfId="0" applyNumberFormat="1" applyFont="1" applyFill="1" applyBorder="1" applyAlignment="1"/>
    <xf numFmtId="2" fontId="8" fillId="8" borderId="87" xfId="0" applyNumberFormat="1" applyFont="1" applyFill="1" applyBorder="1" applyAlignment="1"/>
    <xf numFmtId="165" fontId="8" fillId="8" borderId="88" xfId="0" applyNumberFormat="1" applyFont="1" applyFill="1" applyBorder="1" applyAlignment="1"/>
    <xf numFmtId="3" fontId="8" fillId="8" borderId="122" xfId="0" applyNumberFormat="1" applyFont="1" applyFill="1" applyBorder="1" applyAlignment="1"/>
    <xf numFmtId="2" fontId="8" fillId="5" borderId="135" xfId="0" applyNumberFormat="1" applyFont="1" applyFill="1" applyBorder="1" applyAlignment="1"/>
    <xf numFmtId="0" fontId="15" fillId="0" borderId="6" xfId="1" quotePrefix="1" applyFont="1" applyFill="1" applyBorder="1" applyAlignment="1">
      <alignment horizontal="right" vertical="center"/>
    </xf>
    <xf numFmtId="3" fontId="9" fillId="0" borderId="140" xfId="0" applyNumberFormat="1" applyFont="1" applyBorder="1" applyAlignment="1">
      <alignment horizontal="center" vertical="top" wrapText="1"/>
    </xf>
    <xf numFmtId="0" fontId="9" fillId="0" borderId="141" xfId="0" applyFont="1" applyBorder="1" applyAlignment="1">
      <alignment horizontal="center" vertical="top" wrapText="1"/>
    </xf>
    <xf numFmtId="0" fontId="9" fillId="0" borderId="142" xfId="0" applyFont="1" applyBorder="1" applyAlignment="1">
      <alignment horizontal="center" vertical="top" wrapText="1"/>
    </xf>
    <xf numFmtId="0" fontId="9" fillId="0" borderId="143" xfId="0" applyFont="1" applyBorder="1" applyAlignment="1">
      <alignment horizontal="center" vertical="top" wrapText="1"/>
    </xf>
    <xf numFmtId="2" fontId="8" fillId="2" borderId="144" xfId="0" applyNumberFormat="1" applyFont="1" applyFill="1" applyBorder="1" applyAlignment="1">
      <alignment horizontal="center" vertical="top" wrapText="1"/>
    </xf>
    <xf numFmtId="2" fontId="8" fillId="2" borderId="145" xfId="0" applyNumberFormat="1" applyFont="1" applyFill="1" applyBorder="1" applyAlignment="1">
      <alignment horizontal="center" vertical="top" wrapText="1"/>
    </xf>
    <xf numFmtId="2" fontId="8" fillId="2" borderId="146" xfId="0" applyNumberFormat="1" applyFont="1" applyFill="1" applyBorder="1" applyAlignment="1">
      <alignment horizontal="center" vertical="top" wrapText="1"/>
    </xf>
    <xf numFmtId="0" fontId="9" fillId="0" borderId="144" xfId="0" applyFont="1" applyBorder="1" applyAlignment="1">
      <alignment horizontal="center" vertical="top" wrapText="1"/>
    </xf>
    <xf numFmtId="0" fontId="9" fillId="0" borderId="145" xfId="0" applyFont="1" applyBorder="1" applyAlignment="1">
      <alignment horizontal="center" vertical="top" wrapText="1"/>
    </xf>
    <xf numFmtId="0" fontId="9" fillId="0" borderId="146" xfId="0" applyFont="1" applyBorder="1" applyAlignment="1">
      <alignment horizontal="center" vertical="top" wrapText="1"/>
    </xf>
    <xf numFmtId="3" fontId="8" fillId="0" borderId="12" xfId="0" applyNumberFormat="1" applyFont="1" applyFill="1" applyBorder="1" applyAlignment="1">
      <alignment horizontal="center" vertical="top"/>
    </xf>
    <xf numFmtId="3" fontId="8" fillId="5" borderId="46" xfId="0" applyNumberFormat="1" applyFont="1" applyFill="1" applyBorder="1" applyAlignment="1"/>
    <xf numFmtId="3" fontId="8" fillId="6" borderId="24" xfId="0" applyNumberFormat="1" applyFont="1" applyFill="1" applyBorder="1" applyAlignment="1"/>
    <xf numFmtId="3" fontId="10" fillId="0" borderId="24" xfId="0" applyNumberFormat="1" applyFont="1" applyFill="1" applyBorder="1" applyAlignment="1"/>
    <xf numFmtId="3" fontId="8" fillId="7" borderId="24" xfId="0" applyNumberFormat="1" applyFont="1" applyFill="1" applyBorder="1" applyAlignment="1"/>
    <xf numFmtId="3" fontId="10" fillId="0" borderId="147" xfId="0" applyNumberFormat="1" applyFont="1" applyFill="1" applyBorder="1" applyAlignment="1"/>
    <xf numFmtId="3" fontId="8" fillId="0" borderId="24" xfId="0" applyNumberFormat="1" applyFont="1" applyFill="1" applyBorder="1" applyAlignment="1"/>
    <xf numFmtId="3" fontId="10" fillId="0" borderId="148" xfId="0" applyNumberFormat="1" applyFont="1" applyFill="1" applyBorder="1" applyAlignment="1"/>
    <xf numFmtId="3" fontId="8" fillId="0" borderId="147" xfId="0" applyNumberFormat="1" applyFont="1" applyFill="1" applyBorder="1" applyAlignment="1"/>
    <xf numFmtId="3" fontId="8" fillId="8" borderId="149" xfId="0" applyNumberFormat="1" applyFont="1" applyFill="1" applyBorder="1" applyAlignment="1"/>
    <xf numFmtId="3" fontId="8" fillId="5" borderId="150" xfId="0" applyNumberFormat="1" applyFont="1" applyFill="1" applyBorder="1" applyAlignment="1"/>
    <xf numFmtId="3" fontId="8" fillId="6" borderId="25" xfId="0" applyNumberFormat="1" applyFont="1" applyFill="1" applyBorder="1" applyAlignment="1"/>
    <xf numFmtId="3" fontId="8" fillId="7" borderId="25" xfId="0" applyNumberFormat="1" applyFont="1" applyFill="1" applyBorder="1" applyAlignment="1"/>
    <xf numFmtId="3" fontId="8" fillId="0" borderId="104" xfId="0" applyNumberFormat="1" applyFont="1" applyFill="1" applyBorder="1" applyAlignment="1"/>
    <xf numFmtId="3" fontId="8" fillId="8" borderId="151" xfId="0" applyNumberFormat="1" applyFont="1" applyFill="1" applyBorder="1" applyAlignment="1"/>
    <xf numFmtId="3" fontId="8" fillId="2" borderId="152" xfId="0" applyNumberFormat="1" applyFont="1" applyFill="1" applyBorder="1" applyAlignment="1">
      <alignment horizontal="center" vertical="top"/>
    </xf>
    <xf numFmtId="3" fontId="8" fillId="5" borderId="153" xfId="0" applyNumberFormat="1" applyFont="1" applyFill="1" applyBorder="1" applyAlignment="1"/>
    <xf numFmtId="3" fontId="8" fillId="6" borderId="27" xfId="0" applyNumberFormat="1" applyFont="1" applyFill="1" applyBorder="1" applyAlignment="1"/>
    <xf numFmtId="3" fontId="10" fillId="0" borderId="27" xfId="0" applyNumberFormat="1" applyFont="1" applyFill="1" applyBorder="1" applyAlignment="1"/>
    <xf numFmtId="3" fontId="8" fillId="7" borderId="27" xfId="0" applyNumberFormat="1" applyFont="1" applyFill="1" applyBorder="1" applyAlignment="1"/>
    <xf numFmtId="3" fontId="10" fillId="0" borderId="154" xfId="0" applyNumberFormat="1" applyFont="1" applyFill="1" applyBorder="1" applyAlignment="1"/>
    <xf numFmtId="3" fontId="8" fillId="0" borderId="27" xfId="0" applyNumberFormat="1" applyFont="1" applyFill="1" applyBorder="1" applyAlignment="1"/>
    <xf numFmtId="3" fontId="10" fillId="0" borderId="155" xfId="0" applyNumberFormat="1" applyFont="1" applyFill="1" applyBorder="1" applyAlignment="1"/>
    <xf numFmtId="3" fontId="8" fillId="0" borderId="154" xfId="0" applyNumberFormat="1" applyFont="1" applyFill="1" applyBorder="1" applyAlignment="1"/>
    <xf numFmtId="1" fontId="8" fillId="5" borderId="153" xfId="0" applyNumberFormat="1" applyFont="1" applyFill="1" applyBorder="1" applyAlignment="1"/>
    <xf numFmtId="1" fontId="8" fillId="6" borderId="27" xfId="0" applyNumberFormat="1" applyFont="1" applyFill="1" applyBorder="1" applyAlignment="1"/>
    <xf numFmtId="3" fontId="8" fillId="8" borderId="156" xfId="0" applyNumberFormat="1" applyFont="1" applyFill="1" applyBorder="1" applyAlignment="1"/>
    <xf numFmtId="0" fontId="9" fillId="0" borderId="36" xfId="0" applyFont="1" applyBorder="1" applyAlignment="1">
      <alignment horizontal="center" vertical="top" wrapText="1"/>
    </xf>
    <xf numFmtId="3" fontId="8" fillId="2" borderId="140" xfId="0" applyNumberFormat="1" applyFont="1" applyFill="1" applyBorder="1" applyAlignment="1">
      <alignment horizontal="center" vertical="top"/>
    </xf>
    <xf numFmtId="2" fontId="8" fillId="0" borderId="141" xfId="0" applyNumberFormat="1" applyFont="1" applyFill="1" applyBorder="1" applyAlignment="1">
      <alignment horizontal="center" vertical="top" wrapText="1"/>
    </xf>
    <xf numFmtId="2" fontId="8" fillId="0" borderId="142" xfId="0" applyNumberFormat="1" applyFont="1" applyFill="1" applyBorder="1" applyAlignment="1">
      <alignment horizontal="center" vertical="top" wrapText="1"/>
    </xf>
    <xf numFmtId="2" fontId="8" fillId="0" borderId="143" xfId="0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6" fillId="0" borderId="136" xfId="0" applyFont="1" applyBorder="1" applyAlignment="1">
      <alignment horizontal="center"/>
    </xf>
    <xf numFmtId="0" fontId="7" fillId="0" borderId="137" xfId="0" applyFont="1" applyBorder="1" applyAlignment="1">
      <alignment horizontal="center" vertical="top" wrapText="1"/>
    </xf>
    <xf numFmtId="0" fontId="7" fillId="0" borderId="138" xfId="0" applyFont="1" applyBorder="1" applyAlignment="1">
      <alignment horizontal="center" vertical="top" wrapText="1"/>
    </xf>
    <xf numFmtId="0" fontId="7" fillId="0" borderId="139" xfId="0" applyFont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36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36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 vertical="top"/>
    </xf>
    <xf numFmtId="0" fontId="8" fillId="0" borderId="14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36" xfId="0" applyFont="1" applyFill="1" applyBorder="1" applyAlignment="1">
      <alignment horizontal="center" vertical="top"/>
    </xf>
    <xf numFmtId="0" fontId="8" fillId="2" borderId="137" xfId="0" applyFont="1" applyFill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top" wrapText="1"/>
    </xf>
    <xf numFmtId="0" fontId="8" fillId="2" borderId="139" xfId="0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5" borderId="42" xfId="1" applyFont="1" applyFill="1" applyBorder="1" applyAlignment="1">
      <alignment horizontal="center"/>
    </xf>
    <xf numFmtId="0" fontId="8" fillId="5" borderId="43" xfId="1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8" fillId="6" borderId="6" xfId="1" applyFont="1" applyFill="1" applyBorder="1" applyAlignment="1">
      <alignment horizontal="left"/>
    </xf>
    <xf numFmtId="0" fontId="8" fillId="6" borderId="0" xfId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8" borderId="79" xfId="1" applyFont="1" applyFill="1" applyBorder="1" applyAlignment="1">
      <alignment horizontal="center"/>
    </xf>
    <xf numFmtId="0" fontId="8" fillId="8" borderId="80" xfId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8" fillId="2" borderId="136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2" borderId="89" xfId="0" applyFont="1" applyFill="1" applyBorder="1" applyAlignment="1">
      <alignment horizontal="center" vertical="top"/>
    </xf>
    <xf numFmtId="3" fontId="8" fillId="2" borderId="137" xfId="0" applyNumberFormat="1" applyFont="1" applyFill="1" applyBorder="1" applyAlignment="1">
      <alignment horizontal="center" vertical="top" wrapText="1"/>
    </xf>
    <xf numFmtId="3" fontId="8" fillId="2" borderId="138" xfId="0" applyNumberFormat="1" applyFont="1" applyFill="1" applyBorder="1" applyAlignment="1">
      <alignment horizontal="center" vertical="top" wrapText="1"/>
    </xf>
    <xf numFmtId="3" fontId="8" fillId="2" borderId="139" xfId="0" applyNumberFormat="1" applyFont="1" applyFill="1" applyBorder="1" applyAlignment="1">
      <alignment horizontal="center" vertical="top" wrapText="1"/>
    </xf>
    <xf numFmtId="0" fontId="8" fillId="2" borderId="89" xfId="0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/>
    </xf>
    <xf numFmtId="0" fontId="9" fillId="9" borderId="1" xfId="1" applyFont="1" applyFill="1" applyBorder="1" applyAlignment="1">
      <alignment horizontal="center"/>
    </xf>
    <xf numFmtId="0" fontId="9" fillId="9" borderId="97" xfId="1" applyFont="1" applyFill="1" applyBorder="1" applyAlignment="1">
      <alignment horizontal="center"/>
    </xf>
    <xf numFmtId="0" fontId="8" fillId="10" borderId="6" xfId="1" applyFont="1" applyFill="1" applyBorder="1" applyAlignment="1">
      <alignment horizontal="left"/>
    </xf>
    <xf numFmtId="0" fontId="8" fillId="10" borderId="90" xfId="1" applyFont="1" applyFill="1" applyBorder="1" applyAlignment="1">
      <alignment horizontal="left"/>
    </xf>
    <xf numFmtId="0" fontId="8" fillId="2" borderId="36" xfId="0" applyFont="1" applyFill="1" applyBorder="1" applyAlignment="1">
      <alignment horizontal="center" vertical="top"/>
    </xf>
    <xf numFmtId="0" fontId="8" fillId="2" borderId="89" xfId="0" applyFont="1" applyFill="1" applyBorder="1" applyAlignment="1">
      <alignment horizontal="center" vertical="top" wrapText="1"/>
    </xf>
    <xf numFmtId="0" fontId="8" fillId="0" borderId="89" xfId="0" applyFont="1" applyFill="1" applyBorder="1" applyAlignment="1">
      <alignment horizontal="center" vertical="top"/>
    </xf>
    <xf numFmtId="0" fontId="8" fillId="2" borderId="9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0" xfId="0" applyFont="1" applyFill="1" applyBorder="1" applyAlignment="1">
      <alignment horizontal="center" vertical="center"/>
    </xf>
    <xf numFmtId="0" fontId="8" fillId="2" borderId="92" xfId="0" applyFont="1" applyFill="1" applyBorder="1" applyAlignment="1">
      <alignment horizontal="center" vertical="center"/>
    </xf>
    <xf numFmtId="0" fontId="8" fillId="2" borderId="93" xfId="0" applyFont="1" applyFill="1" applyBorder="1" applyAlignment="1">
      <alignment horizontal="center" vertical="center"/>
    </xf>
    <xf numFmtId="0" fontId="8" fillId="12" borderId="92" xfId="1" applyFont="1" applyFill="1" applyBorder="1" applyAlignment="1">
      <alignment horizontal="center"/>
    </xf>
    <xf numFmtId="0" fontId="8" fillId="12" borderId="93" xfId="1" applyFont="1" applyFill="1" applyBorder="1" applyAlignment="1">
      <alignment horizontal="center"/>
    </xf>
    <xf numFmtId="3" fontId="8" fillId="2" borderId="9" xfId="0" applyNumberFormat="1" applyFont="1" applyFill="1" applyBorder="1" applyAlignment="1">
      <alignment horizontal="center" vertical="top" wrapText="1"/>
    </xf>
    <xf numFmtId="3" fontId="8" fillId="2" borderId="10" xfId="0" applyNumberFormat="1" applyFont="1" applyFill="1" applyBorder="1" applyAlignment="1">
      <alignment horizontal="center" vertical="top" wrapText="1"/>
    </xf>
  </cellXfs>
  <cellStyles count="4">
    <cellStyle name="Normal" xfId="0" builtinId="0"/>
    <cellStyle name="Normal 2" xfId="2"/>
    <cellStyle name="Normal 3" xfId="3"/>
    <cellStyle name="Normal_นักศึกษา ป.โท ลาพักการศึกษา ภาค2-2548 2" xfId="1"/>
  </cellStyles>
  <dxfs count="0"/>
  <tableStyles count="0" defaultTableStyle="TableStyleMedium2" defaultPivotStyle="PivotStyleLight16"/>
  <colors>
    <mruColors>
      <color rgb="FFFF00FF"/>
      <color rgb="FF99CC00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F123"/>
  <sheetViews>
    <sheetView showGridLines="0" tabSelected="1" zoomScale="80" zoomScaleNormal="80" workbookViewId="0">
      <pane xSplit="2" ySplit="4" topLeftCell="CB5" activePane="bottomRight" state="frozen"/>
      <selection pane="topRight" activeCell="C1" sqref="C1"/>
      <selection pane="bottomLeft" activeCell="A6" sqref="A6"/>
      <selection pane="bottomRight" activeCell="CK21" sqref="CK21"/>
    </sheetView>
  </sheetViews>
  <sheetFormatPr defaultRowHeight="24"/>
  <cols>
    <col min="1" max="1" width="7.42578125" style="35" customWidth="1"/>
    <col min="2" max="2" width="30.7109375" style="35" customWidth="1"/>
    <col min="3" max="4" width="8.85546875" style="75" customWidth="1"/>
    <col min="5" max="5" width="8.85546875" style="76" customWidth="1"/>
    <col min="6" max="7" width="8.85546875" style="77" customWidth="1"/>
    <col min="8" max="8" width="8.7109375" style="76" customWidth="1"/>
    <col min="9" max="11" width="8.7109375" style="77" customWidth="1"/>
    <col min="12" max="13" width="8.85546875" style="75" customWidth="1"/>
    <col min="14" max="14" width="8.85546875" style="76" customWidth="1"/>
    <col min="15" max="16" width="8.85546875" style="77" customWidth="1"/>
    <col min="17" max="17" width="8.7109375" style="76" customWidth="1"/>
    <col min="18" max="20" width="8.7109375" style="77" customWidth="1"/>
    <col min="21" max="22" width="8.85546875" style="75" customWidth="1"/>
    <col min="23" max="23" width="8.85546875" style="76" customWidth="1"/>
    <col min="24" max="25" width="8.85546875" style="77" customWidth="1"/>
    <col min="26" max="26" width="8.7109375" style="76" customWidth="1"/>
    <col min="27" max="29" width="8.7109375" style="77" customWidth="1"/>
    <col min="30" max="31" width="8.85546875" style="75" customWidth="1"/>
    <col min="32" max="32" width="8.85546875" style="76" customWidth="1"/>
    <col min="33" max="34" width="8.85546875" style="77" customWidth="1"/>
    <col min="35" max="35" width="8.7109375" style="76" customWidth="1"/>
    <col min="36" max="38" width="8.7109375" style="77" customWidth="1"/>
    <col min="39" max="40" width="8.85546875" style="75" customWidth="1"/>
    <col min="41" max="41" width="8.85546875" style="76" customWidth="1"/>
    <col min="42" max="43" width="8.85546875" style="77" customWidth="1"/>
    <col min="44" max="44" width="8.7109375" style="76" customWidth="1"/>
    <col min="45" max="47" width="8.7109375" style="77" customWidth="1"/>
    <col min="48" max="49" width="8.85546875" style="75" customWidth="1"/>
    <col min="50" max="50" width="8.85546875" style="76" customWidth="1"/>
    <col min="51" max="52" width="8.85546875" style="77" customWidth="1"/>
    <col min="53" max="53" width="8.7109375" style="76" customWidth="1"/>
    <col min="54" max="56" width="8.7109375" style="77" customWidth="1"/>
    <col min="57" max="58" width="8.85546875" style="75" customWidth="1"/>
    <col min="59" max="59" width="8.85546875" style="76" customWidth="1"/>
    <col min="60" max="61" width="8.85546875" style="77" customWidth="1"/>
    <col min="62" max="62" width="8.7109375" style="76" customWidth="1"/>
    <col min="63" max="65" width="8.7109375" style="77" customWidth="1"/>
    <col min="66" max="67" width="8.85546875" style="75" customWidth="1"/>
    <col min="68" max="68" width="8.85546875" style="76" customWidth="1"/>
    <col min="69" max="70" width="8.85546875" style="77" customWidth="1"/>
    <col min="71" max="71" width="8.7109375" style="76" customWidth="1"/>
    <col min="72" max="74" width="8.7109375" style="77" customWidth="1"/>
    <col min="75" max="76" width="8.85546875" style="75" customWidth="1"/>
    <col min="77" max="77" width="8.85546875" style="76" customWidth="1"/>
    <col min="78" max="79" width="8.85546875" style="77" customWidth="1"/>
    <col min="80" max="80" width="8.7109375" style="76" customWidth="1"/>
    <col min="81" max="83" width="8.7109375" style="77" customWidth="1"/>
    <col min="84" max="85" width="8.85546875" style="75" customWidth="1"/>
    <col min="86" max="86" width="8.85546875" style="76" customWidth="1"/>
    <col min="87" max="88" width="8.85546875" style="77" customWidth="1"/>
    <col min="89" max="89" width="8.7109375" style="76" customWidth="1"/>
    <col min="90" max="92" width="8.7109375" style="77" customWidth="1"/>
    <col min="93" max="94" width="8.85546875" style="75" customWidth="1"/>
    <col min="95" max="95" width="8.85546875" style="76" customWidth="1"/>
    <col min="96" max="97" width="8.85546875" style="77" customWidth="1"/>
    <col min="98" max="98" width="8.7109375" style="76" customWidth="1"/>
    <col min="99" max="101" width="8.7109375" style="77" customWidth="1"/>
    <col min="102" max="103" width="8.85546875" style="75" customWidth="1"/>
    <col min="104" max="104" width="8.85546875" style="76" customWidth="1"/>
    <col min="105" max="106" width="8.85546875" style="77" customWidth="1"/>
    <col min="107" max="107" width="8.7109375" style="76" customWidth="1"/>
    <col min="108" max="110" width="8.7109375" style="77" customWidth="1"/>
    <col min="111" max="16384" width="9.140625" style="4"/>
  </cols>
  <sheetData>
    <row r="1" spans="1:110" ht="27">
      <c r="A1" s="1" t="s">
        <v>245</v>
      </c>
      <c r="B1" s="1"/>
      <c r="C1" s="2"/>
      <c r="D1" s="2"/>
      <c r="E1" s="3"/>
      <c r="F1" s="1"/>
      <c r="G1" s="1"/>
      <c r="H1" s="2"/>
      <c r="I1" s="1"/>
      <c r="J1" s="1"/>
      <c r="K1" s="1"/>
      <c r="L1" s="2"/>
      <c r="M1" s="2"/>
      <c r="N1" s="3"/>
      <c r="O1" s="1"/>
      <c r="P1" s="1"/>
      <c r="Q1" s="2"/>
      <c r="R1" s="1"/>
      <c r="S1" s="1"/>
      <c r="T1" s="1"/>
      <c r="U1" s="2"/>
      <c r="V1" s="2"/>
      <c r="W1" s="3"/>
      <c r="X1" s="1"/>
      <c r="Y1" s="1"/>
      <c r="Z1" s="2"/>
      <c r="AA1" s="1"/>
      <c r="AB1" s="1"/>
      <c r="AC1" s="1"/>
      <c r="AD1" s="2"/>
      <c r="AE1" s="2"/>
      <c r="AF1" s="3"/>
      <c r="AG1" s="1"/>
      <c r="AH1" s="1"/>
      <c r="AI1" s="2"/>
      <c r="AJ1" s="1"/>
      <c r="AK1" s="1"/>
      <c r="AL1" s="1"/>
      <c r="AM1" s="2"/>
      <c r="AN1" s="2"/>
      <c r="AO1" s="3"/>
      <c r="AP1" s="1"/>
      <c r="AQ1" s="1"/>
      <c r="AR1" s="2"/>
      <c r="AS1" s="1"/>
      <c r="AT1" s="1"/>
      <c r="AU1" s="1"/>
      <c r="AV1" s="2"/>
      <c r="AW1" s="2"/>
      <c r="AX1" s="3"/>
      <c r="AY1" s="1"/>
      <c r="AZ1" s="1"/>
      <c r="BA1" s="2"/>
      <c r="BB1" s="1"/>
      <c r="BC1" s="1"/>
      <c r="BD1" s="1"/>
      <c r="BE1" s="2"/>
      <c r="BF1" s="2"/>
      <c r="BG1" s="3"/>
      <c r="BH1" s="1"/>
      <c r="BI1" s="1"/>
      <c r="BJ1" s="2"/>
      <c r="BK1" s="1"/>
      <c r="BL1" s="1"/>
      <c r="BM1" s="1"/>
      <c r="BN1" s="2"/>
      <c r="BO1" s="2"/>
      <c r="BP1" s="3"/>
      <c r="BQ1" s="1"/>
      <c r="BR1" s="1"/>
      <c r="BS1" s="2"/>
      <c r="BT1" s="1"/>
      <c r="BU1" s="1"/>
      <c r="BV1" s="1"/>
      <c r="BW1" s="2"/>
      <c r="BX1" s="2"/>
      <c r="BY1" s="3"/>
      <c r="BZ1" s="1"/>
      <c r="CA1" s="1"/>
      <c r="CB1" s="2"/>
      <c r="CC1" s="1"/>
      <c r="CD1" s="1"/>
      <c r="CE1" s="1"/>
      <c r="CF1" s="2"/>
      <c r="CG1" s="2"/>
      <c r="CH1" s="3"/>
      <c r="CI1" s="1"/>
      <c r="CJ1" s="1"/>
      <c r="CK1" s="2"/>
      <c r="CL1" s="1"/>
      <c r="CM1" s="1"/>
      <c r="CN1" s="1"/>
      <c r="CO1" s="2"/>
      <c r="CP1" s="2"/>
      <c r="CQ1" s="3"/>
      <c r="CR1" s="1"/>
      <c r="CS1" s="1"/>
      <c r="CT1" s="2"/>
      <c r="CU1" s="1"/>
      <c r="CV1" s="1"/>
      <c r="CW1" s="1"/>
      <c r="CX1" s="2"/>
      <c r="CY1" s="2"/>
      <c r="CZ1" s="3"/>
      <c r="DA1" s="1"/>
      <c r="DB1" s="1"/>
      <c r="DC1" s="2"/>
      <c r="DD1" s="1"/>
      <c r="DE1" s="1"/>
      <c r="DF1" s="1"/>
    </row>
    <row r="2" spans="1:110" s="5" customFormat="1">
      <c r="A2" s="379" t="s">
        <v>0</v>
      </c>
      <c r="B2" s="380"/>
      <c r="C2" s="371" t="s">
        <v>1</v>
      </c>
      <c r="D2" s="372"/>
      <c r="E2" s="372"/>
      <c r="F2" s="372"/>
      <c r="G2" s="372"/>
      <c r="H2" s="372"/>
      <c r="I2" s="372"/>
      <c r="J2" s="372"/>
      <c r="K2" s="373"/>
      <c r="L2" s="371" t="s">
        <v>2</v>
      </c>
      <c r="M2" s="372"/>
      <c r="N2" s="372"/>
      <c r="O2" s="372"/>
      <c r="P2" s="372"/>
      <c r="Q2" s="372"/>
      <c r="R2" s="372"/>
      <c r="S2" s="372"/>
      <c r="T2" s="373"/>
      <c r="U2" s="371" t="s">
        <v>3</v>
      </c>
      <c r="V2" s="372"/>
      <c r="W2" s="372"/>
      <c r="X2" s="372"/>
      <c r="Y2" s="372"/>
      <c r="Z2" s="372"/>
      <c r="AA2" s="372"/>
      <c r="AB2" s="372"/>
      <c r="AC2" s="373"/>
      <c r="AD2" s="371" t="s">
        <v>4</v>
      </c>
      <c r="AE2" s="372"/>
      <c r="AF2" s="372"/>
      <c r="AG2" s="372"/>
      <c r="AH2" s="372"/>
      <c r="AI2" s="372"/>
      <c r="AJ2" s="372"/>
      <c r="AK2" s="372"/>
      <c r="AL2" s="373"/>
      <c r="AM2" s="371" t="s">
        <v>5</v>
      </c>
      <c r="AN2" s="372"/>
      <c r="AO2" s="372"/>
      <c r="AP2" s="372"/>
      <c r="AQ2" s="372"/>
      <c r="AR2" s="372"/>
      <c r="AS2" s="372"/>
      <c r="AT2" s="372"/>
      <c r="AU2" s="373"/>
      <c r="AV2" s="371" t="s">
        <v>6</v>
      </c>
      <c r="AW2" s="372"/>
      <c r="AX2" s="372"/>
      <c r="AY2" s="372"/>
      <c r="AZ2" s="372"/>
      <c r="BA2" s="372"/>
      <c r="BB2" s="372"/>
      <c r="BC2" s="372"/>
      <c r="BD2" s="373"/>
      <c r="BE2" s="371" t="s">
        <v>7</v>
      </c>
      <c r="BF2" s="372"/>
      <c r="BG2" s="372"/>
      <c r="BH2" s="372"/>
      <c r="BI2" s="372"/>
      <c r="BJ2" s="372"/>
      <c r="BK2" s="372"/>
      <c r="BL2" s="372"/>
      <c r="BM2" s="373"/>
      <c r="BN2" s="371" t="s">
        <v>182</v>
      </c>
      <c r="BO2" s="372"/>
      <c r="BP2" s="372"/>
      <c r="BQ2" s="372"/>
      <c r="BR2" s="372"/>
      <c r="BS2" s="372"/>
      <c r="BT2" s="372"/>
      <c r="BU2" s="372"/>
      <c r="BV2" s="373"/>
      <c r="BW2" s="371" t="s">
        <v>183</v>
      </c>
      <c r="BX2" s="372"/>
      <c r="BY2" s="372"/>
      <c r="BZ2" s="372"/>
      <c r="CA2" s="372"/>
      <c r="CB2" s="372"/>
      <c r="CC2" s="372"/>
      <c r="CD2" s="372"/>
      <c r="CE2" s="373"/>
      <c r="CF2" s="371" t="s">
        <v>205</v>
      </c>
      <c r="CG2" s="372"/>
      <c r="CH2" s="372"/>
      <c r="CI2" s="372"/>
      <c r="CJ2" s="372"/>
      <c r="CK2" s="372"/>
      <c r="CL2" s="372"/>
      <c r="CM2" s="372"/>
      <c r="CN2" s="373"/>
      <c r="CO2" s="371" t="s">
        <v>247</v>
      </c>
      <c r="CP2" s="372"/>
      <c r="CQ2" s="372"/>
      <c r="CR2" s="372"/>
      <c r="CS2" s="372"/>
      <c r="CT2" s="390"/>
      <c r="CU2" s="390"/>
      <c r="CV2" s="390"/>
      <c r="CW2" s="391"/>
      <c r="CX2" s="395" t="s">
        <v>273</v>
      </c>
      <c r="CY2" s="396"/>
      <c r="CZ2" s="396"/>
      <c r="DA2" s="396"/>
      <c r="DB2" s="396"/>
      <c r="DC2" s="397"/>
      <c r="DD2" s="397"/>
      <c r="DE2" s="397"/>
      <c r="DF2" s="398"/>
    </row>
    <row r="3" spans="1:110" s="5" customFormat="1" ht="24" customHeight="1">
      <c r="A3" s="381"/>
      <c r="B3" s="382"/>
      <c r="C3" s="374" t="s">
        <v>8</v>
      </c>
      <c r="D3" s="375"/>
      <c r="E3" s="375"/>
      <c r="F3" s="375"/>
      <c r="G3" s="375"/>
      <c r="H3" s="376" t="s">
        <v>9</v>
      </c>
      <c r="I3" s="377"/>
      <c r="J3" s="377"/>
      <c r="K3" s="378"/>
      <c r="L3" s="374" t="s">
        <v>8</v>
      </c>
      <c r="M3" s="375"/>
      <c r="N3" s="375"/>
      <c r="O3" s="375"/>
      <c r="P3" s="375"/>
      <c r="Q3" s="376" t="s">
        <v>9</v>
      </c>
      <c r="R3" s="377"/>
      <c r="S3" s="377"/>
      <c r="T3" s="378"/>
      <c r="U3" s="374" t="s">
        <v>8</v>
      </c>
      <c r="V3" s="375"/>
      <c r="W3" s="375"/>
      <c r="X3" s="375"/>
      <c r="Y3" s="375"/>
      <c r="Z3" s="376" t="s">
        <v>9</v>
      </c>
      <c r="AA3" s="377"/>
      <c r="AB3" s="377"/>
      <c r="AC3" s="378"/>
      <c r="AD3" s="374" t="s">
        <v>8</v>
      </c>
      <c r="AE3" s="375"/>
      <c r="AF3" s="375"/>
      <c r="AG3" s="375"/>
      <c r="AH3" s="375"/>
      <c r="AI3" s="376" t="s">
        <v>9</v>
      </c>
      <c r="AJ3" s="377"/>
      <c r="AK3" s="377"/>
      <c r="AL3" s="378"/>
      <c r="AM3" s="374" t="s">
        <v>8</v>
      </c>
      <c r="AN3" s="375"/>
      <c r="AO3" s="375"/>
      <c r="AP3" s="375"/>
      <c r="AQ3" s="375"/>
      <c r="AR3" s="376" t="s">
        <v>9</v>
      </c>
      <c r="AS3" s="377"/>
      <c r="AT3" s="377"/>
      <c r="AU3" s="378"/>
      <c r="AV3" s="374" t="s">
        <v>8</v>
      </c>
      <c r="AW3" s="375"/>
      <c r="AX3" s="375"/>
      <c r="AY3" s="375"/>
      <c r="AZ3" s="375"/>
      <c r="BA3" s="376" t="s">
        <v>9</v>
      </c>
      <c r="BB3" s="377"/>
      <c r="BC3" s="377"/>
      <c r="BD3" s="378"/>
      <c r="BE3" s="374" t="s">
        <v>8</v>
      </c>
      <c r="BF3" s="375"/>
      <c r="BG3" s="375"/>
      <c r="BH3" s="375"/>
      <c r="BI3" s="375"/>
      <c r="BJ3" s="376" t="s">
        <v>9</v>
      </c>
      <c r="BK3" s="377"/>
      <c r="BL3" s="377"/>
      <c r="BM3" s="378"/>
      <c r="BN3" s="374" t="s">
        <v>8</v>
      </c>
      <c r="BO3" s="375"/>
      <c r="BP3" s="375"/>
      <c r="BQ3" s="375"/>
      <c r="BR3" s="375"/>
      <c r="BS3" s="376" t="s">
        <v>9</v>
      </c>
      <c r="BT3" s="377"/>
      <c r="BU3" s="377"/>
      <c r="BV3" s="378"/>
      <c r="BW3" s="374" t="s">
        <v>8</v>
      </c>
      <c r="BX3" s="375"/>
      <c r="BY3" s="375"/>
      <c r="BZ3" s="375"/>
      <c r="CA3" s="375"/>
      <c r="CB3" s="376" t="s">
        <v>9</v>
      </c>
      <c r="CC3" s="377"/>
      <c r="CD3" s="377"/>
      <c r="CE3" s="378"/>
      <c r="CF3" s="374" t="s">
        <v>8</v>
      </c>
      <c r="CG3" s="375"/>
      <c r="CH3" s="375"/>
      <c r="CI3" s="375"/>
      <c r="CJ3" s="375"/>
      <c r="CK3" s="376" t="s">
        <v>9</v>
      </c>
      <c r="CL3" s="377"/>
      <c r="CM3" s="377"/>
      <c r="CN3" s="378"/>
      <c r="CO3" s="374" t="s">
        <v>8</v>
      </c>
      <c r="CP3" s="375"/>
      <c r="CQ3" s="375"/>
      <c r="CR3" s="375"/>
      <c r="CS3" s="375"/>
      <c r="CT3" s="392" t="s">
        <v>9</v>
      </c>
      <c r="CU3" s="393"/>
      <c r="CV3" s="393"/>
      <c r="CW3" s="394"/>
      <c r="CX3" s="374" t="s">
        <v>8</v>
      </c>
      <c r="CY3" s="375"/>
      <c r="CZ3" s="375"/>
      <c r="DA3" s="375"/>
      <c r="DB3" s="375"/>
      <c r="DC3" s="392" t="s">
        <v>9</v>
      </c>
      <c r="DD3" s="393"/>
      <c r="DE3" s="393"/>
      <c r="DF3" s="394"/>
    </row>
    <row r="4" spans="1:110" s="15" customFormat="1" ht="43.5" customHeight="1">
      <c r="A4" s="381"/>
      <c r="B4" s="382"/>
      <c r="C4" s="6" t="s">
        <v>10</v>
      </c>
      <c r="D4" s="7" t="s">
        <v>11</v>
      </c>
      <c r="E4" s="8" t="s">
        <v>12</v>
      </c>
      <c r="F4" s="9" t="s">
        <v>228</v>
      </c>
      <c r="G4" s="10" t="s">
        <v>229</v>
      </c>
      <c r="H4" s="11" t="s">
        <v>13</v>
      </c>
      <c r="I4" s="12" t="s">
        <v>230</v>
      </c>
      <c r="J4" s="13" t="s">
        <v>231</v>
      </c>
      <c r="K4" s="14" t="s">
        <v>232</v>
      </c>
      <c r="L4" s="6" t="s">
        <v>10</v>
      </c>
      <c r="M4" s="7" t="s">
        <v>11</v>
      </c>
      <c r="N4" s="8" t="s">
        <v>12</v>
      </c>
      <c r="O4" s="9" t="s">
        <v>228</v>
      </c>
      <c r="P4" s="10" t="s">
        <v>229</v>
      </c>
      <c r="Q4" s="11" t="s">
        <v>13</v>
      </c>
      <c r="R4" s="12" t="s">
        <v>230</v>
      </c>
      <c r="S4" s="13" t="s">
        <v>231</v>
      </c>
      <c r="T4" s="14" t="s">
        <v>232</v>
      </c>
      <c r="U4" s="6" t="s">
        <v>10</v>
      </c>
      <c r="V4" s="7" t="s">
        <v>11</v>
      </c>
      <c r="W4" s="8" t="s">
        <v>12</v>
      </c>
      <c r="X4" s="9" t="s">
        <v>228</v>
      </c>
      <c r="Y4" s="10" t="s">
        <v>229</v>
      </c>
      <c r="Z4" s="11" t="s">
        <v>13</v>
      </c>
      <c r="AA4" s="12" t="s">
        <v>230</v>
      </c>
      <c r="AB4" s="13" t="s">
        <v>231</v>
      </c>
      <c r="AC4" s="14" t="s">
        <v>232</v>
      </c>
      <c r="AD4" s="6" t="s">
        <v>10</v>
      </c>
      <c r="AE4" s="7" t="s">
        <v>11</v>
      </c>
      <c r="AF4" s="8" t="s">
        <v>12</v>
      </c>
      <c r="AG4" s="9" t="s">
        <v>228</v>
      </c>
      <c r="AH4" s="10" t="s">
        <v>229</v>
      </c>
      <c r="AI4" s="11" t="s">
        <v>13</v>
      </c>
      <c r="AJ4" s="12" t="s">
        <v>230</v>
      </c>
      <c r="AK4" s="13" t="s">
        <v>231</v>
      </c>
      <c r="AL4" s="14" t="s">
        <v>232</v>
      </c>
      <c r="AM4" s="6" t="s">
        <v>10</v>
      </c>
      <c r="AN4" s="7" t="s">
        <v>11</v>
      </c>
      <c r="AO4" s="8" t="s">
        <v>12</v>
      </c>
      <c r="AP4" s="9" t="s">
        <v>228</v>
      </c>
      <c r="AQ4" s="10" t="s">
        <v>229</v>
      </c>
      <c r="AR4" s="11" t="s">
        <v>13</v>
      </c>
      <c r="AS4" s="12" t="s">
        <v>230</v>
      </c>
      <c r="AT4" s="13" t="s">
        <v>231</v>
      </c>
      <c r="AU4" s="14" t="s">
        <v>232</v>
      </c>
      <c r="AV4" s="6" t="s">
        <v>10</v>
      </c>
      <c r="AW4" s="7" t="s">
        <v>11</v>
      </c>
      <c r="AX4" s="8" t="s">
        <v>12</v>
      </c>
      <c r="AY4" s="9" t="s">
        <v>228</v>
      </c>
      <c r="AZ4" s="10" t="s">
        <v>229</v>
      </c>
      <c r="BA4" s="11" t="s">
        <v>13</v>
      </c>
      <c r="BB4" s="12" t="s">
        <v>230</v>
      </c>
      <c r="BC4" s="13" t="s">
        <v>231</v>
      </c>
      <c r="BD4" s="14" t="s">
        <v>232</v>
      </c>
      <c r="BE4" s="6" t="s">
        <v>10</v>
      </c>
      <c r="BF4" s="7" t="s">
        <v>11</v>
      </c>
      <c r="BG4" s="8" t="s">
        <v>12</v>
      </c>
      <c r="BH4" s="9" t="s">
        <v>228</v>
      </c>
      <c r="BI4" s="10" t="s">
        <v>229</v>
      </c>
      <c r="BJ4" s="11" t="s">
        <v>13</v>
      </c>
      <c r="BK4" s="12" t="s">
        <v>230</v>
      </c>
      <c r="BL4" s="13" t="s">
        <v>231</v>
      </c>
      <c r="BM4" s="14" t="s">
        <v>232</v>
      </c>
      <c r="BN4" s="6" t="s">
        <v>10</v>
      </c>
      <c r="BO4" s="7" t="s">
        <v>11</v>
      </c>
      <c r="BP4" s="8" t="s">
        <v>12</v>
      </c>
      <c r="BQ4" s="9" t="s">
        <v>228</v>
      </c>
      <c r="BR4" s="10" t="s">
        <v>229</v>
      </c>
      <c r="BS4" s="11" t="s">
        <v>13</v>
      </c>
      <c r="BT4" s="12" t="s">
        <v>230</v>
      </c>
      <c r="BU4" s="13" t="s">
        <v>231</v>
      </c>
      <c r="BV4" s="14" t="s">
        <v>232</v>
      </c>
      <c r="BW4" s="6" t="s">
        <v>10</v>
      </c>
      <c r="BX4" s="7" t="s">
        <v>11</v>
      </c>
      <c r="BY4" s="8" t="s">
        <v>12</v>
      </c>
      <c r="BZ4" s="9" t="s">
        <v>228</v>
      </c>
      <c r="CA4" s="10" t="s">
        <v>229</v>
      </c>
      <c r="CB4" s="11" t="s">
        <v>13</v>
      </c>
      <c r="CC4" s="12" t="s">
        <v>230</v>
      </c>
      <c r="CD4" s="13" t="s">
        <v>231</v>
      </c>
      <c r="CE4" s="14" t="s">
        <v>232</v>
      </c>
      <c r="CF4" s="6" t="s">
        <v>10</v>
      </c>
      <c r="CG4" s="7" t="s">
        <v>11</v>
      </c>
      <c r="CH4" s="8" t="s">
        <v>12</v>
      </c>
      <c r="CI4" s="9" t="s">
        <v>228</v>
      </c>
      <c r="CJ4" s="10" t="s">
        <v>229</v>
      </c>
      <c r="CK4" s="11" t="s">
        <v>13</v>
      </c>
      <c r="CL4" s="12" t="s">
        <v>230</v>
      </c>
      <c r="CM4" s="13" t="s">
        <v>231</v>
      </c>
      <c r="CN4" s="14" t="s">
        <v>232</v>
      </c>
      <c r="CO4" s="6" t="s">
        <v>10</v>
      </c>
      <c r="CP4" s="7" t="s">
        <v>11</v>
      </c>
      <c r="CQ4" s="8" t="s">
        <v>12</v>
      </c>
      <c r="CR4" s="9" t="s">
        <v>228</v>
      </c>
      <c r="CS4" s="10" t="s">
        <v>229</v>
      </c>
      <c r="CT4" s="329" t="s">
        <v>13</v>
      </c>
      <c r="CU4" s="330" t="s">
        <v>230</v>
      </c>
      <c r="CV4" s="331" t="s">
        <v>231</v>
      </c>
      <c r="CW4" s="332" t="s">
        <v>232</v>
      </c>
      <c r="CX4" s="6" t="s">
        <v>10</v>
      </c>
      <c r="CY4" s="7" t="s">
        <v>11</v>
      </c>
      <c r="CZ4" s="8" t="s">
        <v>12</v>
      </c>
      <c r="DA4" s="9" t="s">
        <v>228</v>
      </c>
      <c r="DB4" s="10" t="s">
        <v>229</v>
      </c>
      <c r="DC4" s="329" t="s">
        <v>13</v>
      </c>
      <c r="DD4" s="330" t="s">
        <v>230</v>
      </c>
      <c r="DE4" s="331" t="s">
        <v>231</v>
      </c>
      <c r="DF4" s="332" t="s">
        <v>232</v>
      </c>
    </row>
    <row r="5" spans="1:110">
      <c r="A5" s="385" t="s">
        <v>14</v>
      </c>
      <c r="B5" s="386"/>
      <c r="C5" s="16">
        <f>SUM(C6,C8,C12)</f>
        <v>4010</v>
      </c>
      <c r="D5" s="17">
        <f>SUM(D6,D8,D12)</f>
        <v>526</v>
      </c>
      <c r="E5" s="18">
        <f>SUM(C5:D5)</f>
        <v>4536</v>
      </c>
      <c r="F5" s="19">
        <f t="shared" ref="F5:F13" si="0">(E5/E$5)*100</f>
        <v>100</v>
      </c>
      <c r="G5" s="20">
        <f t="shared" ref="G5:G10" si="1">(E5/$E$115)*100</f>
        <v>8.1271388386218266</v>
      </c>
      <c r="H5" s="21">
        <f>SUM(H6,H8,H12)</f>
        <v>806</v>
      </c>
      <c r="I5" s="22">
        <f t="shared" ref="I5:I16" si="2">(H5/E5)*100</f>
        <v>17.768959435626101</v>
      </c>
      <c r="J5" s="23">
        <f t="shared" ref="J5:J13" si="3">(H5/E$5)*100</f>
        <v>17.768959435626101</v>
      </c>
      <c r="K5" s="24">
        <f t="shared" ref="K5:K10" si="4">(H5/$E$115)*100</f>
        <v>1.4441080035117266</v>
      </c>
      <c r="L5" s="16">
        <f>SUM(L6,L8,L12)</f>
        <v>2893</v>
      </c>
      <c r="M5" s="17">
        <f>SUM(M6,M8,M12)</f>
        <v>902</v>
      </c>
      <c r="N5" s="18">
        <f>SUM(L5:M5)</f>
        <v>3795</v>
      </c>
      <c r="O5" s="19">
        <f t="shared" ref="O5:O13" si="5">(N5/N$5)*100</f>
        <v>100</v>
      </c>
      <c r="P5" s="20">
        <f t="shared" ref="P5:P10" si="6">(N5/$N$115)*100</f>
        <v>8.5733649610301601</v>
      </c>
      <c r="Q5" s="21">
        <f>SUM(Q6,Q8,Q12)</f>
        <v>901</v>
      </c>
      <c r="R5" s="22">
        <f t="shared" ref="R5:R74" si="7">(Q5/N5)*100</f>
        <v>23.741765480895914</v>
      </c>
      <c r="S5" s="23">
        <f>(Q5/N$5)*100</f>
        <v>23.741765480895914</v>
      </c>
      <c r="T5" s="24">
        <f t="shared" ref="T5:T10" si="8">(Q5/$N$115)*100</f>
        <v>2.035468202869084</v>
      </c>
      <c r="U5" s="16">
        <f>SUM(U6,U8,U12)</f>
        <v>2820</v>
      </c>
      <c r="V5" s="17">
        <f>SUM(V6,V8,V12)</f>
        <v>427</v>
      </c>
      <c r="W5" s="18">
        <f>SUM(U5:V5)</f>
        <v>3247</v>
      </c>
      <c r="X5" s="19">
        <f t="shared" ref="X5:X13" si="9">(W5/W$5)*100</f>
        <v>100</v>
      </c>
      <c r="Y5" s="20">
        <f t="shared" ref="Y5:Y10" si="10">(W5/$W$115)*100</f>
        <v>8.6934404283801872</v>
      </c>
      <c r="Z5" s="21">
        <f>SUM(Z6,Z8,Z12)</f>
        <v>811</v>
      </c>
      <c r="AA5" s="22">
        <f t="shared" ref="AA5:AA74" si="11">(Z5/W5)*100</f>
        <v>24.976901755466585</v>
      </c>
      <c r="AB5" s="23">
        <f>(Z5/W$5)*100</f>
        <v>24.976901755466585</v>
      </c>
      <c r="AC5" s="24">
        <f t="shared" ref="AC5:AC10" si="12">(Z5/$W$115)*100</f>
        <v>2.1713520749665327</v>
      </c>
      <c r="AD5" s="16">
        <f>SUM(AD6,AD8,AD12)</f>
        <v>2700</v>
      </c>
      <c r="AE5" s="17">
        <f>SUM(AE6,AE8,AE12)</f>
        <v>543</v>
      </c>
      <c r="AF5" s="18">
        <f>SUM(AD5:AE5)</f>
        <v>3243</v>
      </c>
      <c r="AG5" s="19">
        <f t="shared" ref="AG5:AG13" si="13">(AF5/AF$5)*100</f>
        <v>100</v>
      </c>
      <c r="AH5" s="20">
        <f t="shared" ref="AH5:AH10" si="14">(AF5/$AF$115)*100</f>
        <v>9.2686272828603276</v>
      </c>
      <c r="AI5" s="21">
        <f>SUM(AI6,AI8,AI12)</f>
        <v>1278</v>
      </c>
      <c r="AJ5" s="22">
        <f t="shared" ref="AJ5:AJ74" si="15">(AI5/AF5)*100</f>
        <v>39.407955596669751</v>
      </c>
      <c r="AK5" s="23">
        <f t="shared" ref="AK5:AK13" si="16">(AI5/AF$5)*100</f>
        <v>39.407955596669751</v>
      </c>
      <c r="AL5" s="24">
        <f t="shared" ref="AL5:AL10" si="17">(AI5/$AF$115)*100</f>
        <v>3.6525765240504162</v>
      </c>
      <c r="AM5" s="16">
        <f>SUM(AM6,AM8,AM12)</f>
        <v>2459</v>
      </c>
      <c r="AN5" s="17">
        <f>SUM(AN6,AN8,AN12)</f>
        <v>556</v>
      </c>
      <c r="AO5" s="18">
        <f>SUM(AM5:AN5)</f>
        <v>3015</v>
      </c>
      <c r="AP5" s="19">
        <f t="shared" ref="AP5:AP13" si="18">(AO5/AO$5)*100</f>
        <v>100</v>
      </c>
      <c r="AQ5" s="20">
        <f t="shared" ref="AQ5:AQ10" si="19">(AO5/$AO$115)*100</f>
        <v>9.7110831964441005</v>
      </c>
      <c r="AR5" s="21">
        <f>SUM(AR6,AR8,AR12)</f>
        <v>1219</v>
      </c>
      <c r="AS5" s="22">
        <f t="shared" ref="AS5:AS74" si="20">(AR5/AO5)*100</f>
        <v>40.431177446102815</v>
      </c>
      <c r="AT5" s="23">
        <f t="shared" ref="AT5:AT13" si="21">(AR5/AO$5)*100</f>
        <v>40.431177446102815</v>
      </c>
      <c r="AU5" s="24">
        <f t="shared" ref="AU5:AU10" si="22">(AR5/$AO$115)*100</f>
        <v>3.9263052790929884</v>
      </c>
      <c r="AV5" s="16">
        <f>SUM(AV6,AV8,AV12)</f>
        <v>2069</v>
      </c>
      <c r="AW5" s="17">
        <f>SUM(AW6,AW8,AW12)</f>
        <v>678</v>
      </c>
      <c r="AX5" s="18">
        <f>SUM(AV5:AW5)</f>
        <v>2747</v>
      </c>
      <c r="AY5" s="19">
        <f t="shared" ref="AY5:AY13" si="23">(AX5/AX$5)*100</f>
        <v>100</v>
      </c>
      <c r="AZ5" s="20">
        <f t="shared" ref="AZ5:AZ10" si="24">(AX5/$AX$115)*100</f>
        <v>7.5930123279341037</v>
      </c>
      <c r="BA5" s="21">
        <f>SUM(BA6,BA8,BA12)</f>
        <v>622</v>
      </c>
      <c r="BB5" s="22">
        <f t="shared" ref="BB5:BB74" si="25">(BA5/AX5)*100</f>
        <v>22.642883145249364</v>
      </c>
      <c r="BC5" s="23">
        <f t="shared" ref="BC5:BC13" si="26">(BA5/AX$5)*100</f>
        <v>22.642883145249364</v>
      </c>
      <c r="BD5" s="24">
        <f t="shared" ref="BD5:BD10" si="27">(BA5/$AX$115)*100</f>
        <v>1.7192769086184976</v>
      </c>
      <c r="BE5" s="16">
        <f>SUM(BE6,BE8,BE12)</f>
        <v>1886</v>
      </c>
      <c r="BF5" s="17">
        <f>SUM(BF6,BF8,BF12)</f>
        <v>574</v>
      </c>
      <c r="BG5" s="18">
        <f>SUM(BE5:BF5)</f>
        <v>2460</v>
      </c>
      <c r="BH5" s="19">
        <f t="shared" ref="BH5:BH13" si="28">(BG5/BG$5)*100</f>
        <v>100</v>
      </c>
      <c r="BI5" s="20">
        <f t="shared" ref="BI5:BI10" si="29">(BG5/$BG$115)*100</f>
        <v>8.972535288324762</v>
      </c>
      <c r="BJ5" s="21">
        <f>SUM(BJ6,BJ8,BJ12)</f>
        <v>961</v>
      </c>
      <c r="BK5" s="22">
        <f t="shared" ref="BK5:BK74" si="30">(BJ5/BG5)*100</f>
        <v>39.065040650406502</v>
      </c>
      <c r="BL5" s="23">
        <f t="shared" ref="BL5:BL13" si="31">(BJ5/BG$5)*100</f>
        <v>39.065040650406502</v>
      </c>
      <c r="BM5" s="24">
        <f t="shared" ref="BM5:BM10" si="32">(BJ5/$BG$115)*100</f>
        <v>3.5051245577561367</v>
      </c>
      <c r="BN5" s="16">
        <f>SUM(BN6,BN8,BN12)</f>
        <v>1817</v>
      </c>
      <c r="BO5" s="17">
        <f>SUM(BO6,BO8,BO12)</f>
        <v>574</v>
      </c>
      <c r="BP5" s="18">
        <f>SUM(BN5:BO5)</f>
        <v>2391</v>
      </c>
      <c r="BQ5" s="19">
        <f t="shared" ref="BQ5:BQ13" si="33">(BP5/BP$5)*100</f>
        <v>100</v>
      </c>
      <c r="BR5" s="20">
        <f t="shared" ref="BR5:BR10" si="34">(BP5/$BP$115)*100</f>
        <v>9.0168571105328645</v>
      </c>
      <c r="BS5" s="21">
        <f>SUM(BS6,BS8,BS12)</f>
        <v>1049</v>
      </c>
      <c r="BT5" s="22">
        <f t="shared" ref="BT5:BT74" si="35">(BS5/BP5)*100</f>
        <v>43.872856545378504</v>
      </c>
      <c r="BU5" s="23">
        <f t="shared" ref="BU5:BU13" si="36">(BS5/BP$5)*100</f>
        <v>43.872856545378504</v>
      </c>
      <c r="BV5" s="24">
        <f t="shared" ref="BV5:BV10" si="37">(BS5/$BP$115)*100</f>
        <v>3.9559527850058451</v>
      </c>
      <c r="BW5" s="16">
        <f>SUM(BW6,BW8,BW12)</f>
        <v>1689</v>
      </c>
      <c r="BX5" s="17">
        <f>SUM(BX6,BX8,BX12)</f>
        <v>491</v>
      </c>
      <c r="BY5" s="18">
        <f>SUM(BW5:BX5)</f>
        <v>2180</v>
      </c>
      <c r="BZ5" s="19">
        <f t="shared" ref="BZ5:BZ13" si="38">(BY5/BY$5)*100</f>
        <v>100</v>
      </c>
      <c r="CA5" s="20">
        <f t="shared" ref="CA5:CA10" si="39">(BY5/$BY$115)*100</f>
        <v>8.0490326391965734</v>
      </c>
      <c r="CB5" s="21">
        <f>SUM(CB6,CB8,CB12)</f>
        <v>1177</v>
      </c>
      <c r="CC5" s="22">
        <f t="shared" ref="CC5:CC74" si="40">(CB5/BY5)*100</f>
        <v>53.990825688073393</v>
      </c>
      <c r="CD5" s="23">
        <f t="shared" ref="CD5:CD13" si="41">(CB5/BY$5)*100</f>
        <v>53.990825688073393</v>
      </c>
      <c r="CE5" s="24">
        <f t="shared" ref="CE5:CE10" si="42">(CB5/$BY$115)*100</f>
        <v>4.3457391818047562</v>
      </c>
      <c r="CF5" s="16">
        <f>SUM(CF6,CF8,CF12)</f>
        <v>1158</v>
      </c>
      <c r="CG5" s="17">
        <f>SUM(CG6,CG8,CG12)</f>
        <v>333</v>
      </c>
      <c r="CH5" s="18">
        <f>SUM(CF5:CG5)</f>
        <v>1491</v>
      </c>
      <c r="CI5" s="19">
        <f t="shared" ref="CI5:CI13" si="43">(CH5/CH$5)*100</f>
        <v>100</v>
      </c>
      <c r="CJ5" s="20">
        <f t="shared" ref="CJ5:CJ10" si="44">(CH5/$CH$115)*100</f>
        <v>6.8785753829119765</v>
      </c>
      <c r="CK5" s="21">
        <f>SUM(CK6,CK8,CK12)</f>
        <v>726</v>
      </c>
      <c r="CL5" s="22">
        <f t="shared" ref="CL5:CL74" si="45">(CK5/CH5)*100</f>
        <v>48.692152917505034</v>
      </c>
      <c r="CM5" s="23">
        <f t="shared" ref="CM5:CM13" si="46">(CK5/CH$5)*100</f>
        <v>48.692152917505034</v>
      </c>
      <c r="CN5" s="24">
        <f t="shared" ref="CN5:CN10" si="47">(CK5/$CH$115)*100</f>
        <v>3.3493264439933572</v>
      </c>
      <c r="CO5" s="16">
        <f>SUM(CO6,CO8,CO12)</f>
        <v>1036</v>
      </c>
      <c r="CP5" s="17">
        <f>SUM(CP6,CP8,CP12)</f>
        <v>268</v>
      </c>
      <c r="CQ5" s="18">
        <f>SUM(CO5:CP5)</f>
        <v>1304</v>
      </c>
      <c r="CR5" s="19">
        <f t="shared" ref="CR5:CR13" si="48">(CQ5/CQ$5)*100</f>
        <v>100</v>
      </c>
      <c r="CS5" s="20">
        <f>(CQ5/$CQ$115)*100</f>
        <v>6.2371454536758026</v>
      </c>
      <c r="CT5" s="21">
        <f>SUM(CT6,CT8,CT12)</f>
        <v>561</v>
      </c>
      <c r="CU5" s="22">
        <f>(CT5/CQ5)*100</f>
        <v>43.021472392638039</v>
      </c>
      <c r="CV5" s="23">
        <f>(CT5/CQ$5)*100</f>
        <v>43.021472392638039</v>
      </c>
      <c r="CW5" s="24">
        <f>(CT5/$CQ$115)*100</f>
        <v>2.6833118094418138</v>
      </c>
      <c r="CX5" s="16">
        <f>SUM(CX6,CX8,CX12)</f>
        <v>1152</v>
      </c>
      <c r="CY5" s="17">
        <f>SUM(CY6,CY8,CY12)</f>
        <v>284</v>
      </c>
      <c r="CZ5" s="18">
        <f>SUM(CX5:CY5)</f>
        <v>1436</v>
      </c>
      <c r="DA5" s="19">
        <f>(CZ5/CZ$5)*100</f>
        <v>100</v>
      </c>
      <c r="DB5" s="20">
        <f>(CZ5/$CZ$115)*100</f>
        <v>6.1596534122592539</v>
      </c>
      <c r="DC5" s="21">
        <f>SUM(DC6,DC8,DC12)</f>
        <v>598</v>
      </c>
      <c r="DD5" s="22">
        <f>(DC5/CZ5)*100</f>
        <v>41.643454038997213</v>
      </c>
      <c r="DE5" s="23">
        <f>(DC5/CZ$5)*100</f>
        <v>41.643454038997213</v>
      </c>
      <c r="DF5" s="24">
        <f>(DC5/$CZ$115)*100</f>
        <v>2.5650924376957063</v>
      </c>
    </row>
    <row r="6" spans="1:110">
      <c r="A6" s="383" t="s">
        <v>15</v>
      </c>
      <c r="B6" s="384"/>
      <c r="C6" s="25">
        <f>SUM(C7)</f>
        <v>875</v>
      </c>
      <c r="D6" s="26">
        <f>SUM(D7)</f>
        <v>0</v>
      </c>
      <c r="E6" s="27">
        <f t="shared" ref="E6:E75" si="49">SUM(C6:D6)</f>
        <v>875</v>
      </c>
      <c r="F6" s="28">
        <f t="shared" si="0"/>
        <v>19.290123456790123</v>
      </c>
      <c r="G6" s="29">
        <f t="shared" si="1"/>
        <v>1.5677351154748893</v>
      </c>
      <c r="H6" s="30">
        <f>SUM(H7)</f>
        <v>111</v>
      </c>
      <c r="I6" s="31">
        <f t="shared" si="2"/>
        <v>12.685714285714287</v>
      </c>
      <c r="J6" s="32">
        <f t="shared" si="3"/>
        <v>2.447089947089947</v>
      </c>
      <c r="K6" s="33">
        <f t="shared" si="4"/>
        <v>0.1988783975059574</v>
      </c>
      <c r="L6" s="25">
        <f>SUM(L7)</f>
        <v>772</v>
      </c>
      <c r="M6" s="26">
        <f>SUM(M7)</f>
        <v>0</v>
      </c>
      <c r="N6" s="27">
        <f t="shared" ref="N6:N75" si="50">SUM(L6:M6)</f>
        <v>772</v>
      </c>
      <c r="O6" s="28">
        <f t="shared" si="5"/>
        <v>20.342555994729906</v>
      </c>
      <c r="P6" s="29">
        <f t="shared" si="6"/>
        <v>1.7440415678301142</v>
      </c>
      <c r="Q6" s="30">
        <f>SUM(Q7)</f>
        <v>138</v>
      </c>
      <c r="R6" s="31">
        <f t="shared" si="7"/>
        <v>17.875647668393782</v>
      </c>
      <c r="S6" s="32">
        <f t="shared" ref="S6:S13" si="51">(Q6/N$5)*100</f>
        <v>3.6363636363636362</v>
      </c>
      <c r="T6" s="33">
        <f t="shared" si="8"/>
        <v>0.31175872585564218</v>
      </c>
      <c r="U6" s="25">
        <f>SUM(U7)</f>
        <v>822</v>
      </c>
      <c r="V6" s="26">
        <f>SUM(V7)</f>
        <v>0</v>
      </c>
      <c r="W6" s="27">
        <f t="shared" ref="W6:W75" si="52">SUM(U6:V6)</f>
        <v>822</v>
      </c>
      <c r="X6" s="28">
        <f t="shared" si="9"/>
        <v>25.315676008623345</v>
      </c>
      <c r="Y6" s="29">
        <f t="shared" si="10"/>
        <v>2.2008032128514059</v>
      </c>
      <c r="Z6" s="30">
        <f>SUM(Z7)</f>
        <v>182</v>
      </c>
      <c r="AA6" s="31">
        <f t="shared" si="11"/>
        <v>22.141119221411191</v>
      </c>
      <c r="AB6" s="32">
        <f t="shared" ref="AB6:AB12" si="53">(Z6/W$5)*100</f>
        <v>5.6051740067754849</v>
      </c>
      <c r="AC6" s="33">
        <f t="shared" si="12"/>
        <v>0.48728246318607771</v>
      </c>
      <c r="AD6" s="25">
        <f>SUM(AD7)</f>
        <v>855</v>
      </c>
      <c r="AE6" s="26">
        <f>SUM(AE7)</f>
        <v>0</v>
      </c>
      <c r="AF6" s="27">
        <f t="shared" ref="AF6:AF75" si="54">SUM(AD6:AE6)</f>
        <v>855</v>
      </c>
      <c r="AG6" s="28">
        <f t="shared" si="13"/>
        <v>26.364477335800185</v>
      </c>
      <c r="AH6" s="29">
        <f t="shared" si="14"/>
        <v>2.4436251393295034</v>
      </c>
      <c r="AI6" s="30">
        <f>SUM(AI7)</f>
        <v>239</v>
      </c>
      <c r="AJ6" s="31">
        <f t="shared" si="15"/>
        <v>27.953216374269008</v>
      </c>
      <c r="AK6" s="32">
        <f t="shared" si="16"/>
        <v>7.3697193956213383</v>
      </c>
      <c r="AL6" s="33">
        <f t="shared" si="17"/>
        <v>0.68307182257280863</v>
      </c>
      <c r="AM6" s="25">
        <f>SUM(AM7)</f>
        <v>814</v>
      </c>
      <c r="AN6" s="26">
        <f>SUM(AN7)</f>
        <v>0</v>
      </c>
      <c r="AO6" s="27">
        <f t="shared" ref="AO6:AO75" si="55">SUM(AM6:AN6)</f>
        <v>814</v>
      </c>
      <c r="AP6" s="28">
        <f t="shared" si="18"/>
        <v>26.998341625207296</v>
      </c>
      <c r="AQ6" s="29">
        <f t="shared" si="19"/>
        <v>2.6218314168840786</v>
      </c>
      <c r="AR6" s="30">
        <f>SUM(AR7)</f>
        <v>263</v>
      </c>
      <c r="AS6" s="31">
        <f t="shared" si="20"/>
        <v>32.309582309582311</v>
      </c>
      <c r="AT6" s="32">
        <f t="shared" si="21"/>
        <v>8.7230514096185736</v>
      </c>
      <c r="AU6" s="33">
        <f t="shared" si="22"/>
        <v>0.8471027796566496</v>
      </c>
      <c r="AV6" s="25">
        <f>SUM(AV7)</f>
        <v>534</v>
      </c>
      <c r="AW6" s="26">
        <f>SUM(AW7)</f>
        <v>298</v>
      </c>
      <c r="AX6" s="27">
        <f t="shared" ref="AX6:AX75" si="56">SUM(AV6:AW6)</f>
        <v>832</v>
      </c>
      <c r="AY6" s="28">
        <f t="shared" si="23"/>
        <v>30.287586457954131</v>
      </c>
      <c r="AZ6" s="29">
        <f t="shared" si="24"/>
        <v>2.2997401735861573</v>
      </c>
      <c r="BA6" s="30">
        <f>SUM(BA7)</f>
        <v>275</v>
      </c>
      <c r="BB6" s="31">
        <f t="shared" si="25"/>
        <v>33.052884615384613</v>
      </c>
      <c r="BC6" s="32">
        <f t="shared" si="26"/>
        <v>10.010921004732436</v>
      </c>
      <c r="BD6" s="33">
        <f t="shared" si="27"/>
        <v>0.76013046602907841</v>
      </c>
      <c r="BE6" s="25">
        <f>SUM(BE7)</f>
        <v>426</v>
      </c>
      <c r="BF6" s="26">
        <f>SUM(BF7)</f>
        <v>293</v>
      </c>
      <c r="BG6" s="27">
        <f t="shared" ref="BG6:BG75" si="57">SUM(BE6:BF6)</f>
        <v>719</v>
      </c>
      <c r="BH6" s="28">
        <f t="shared" si="28"/>
        <v>29.227642276422767</v>
      </c>
      <c r="BI6" s="29">
        <f t="shared" si="29"/>
        <v>2.6224605171973594</v>
      </c>
      <c r="BJ6" s="30">
        <f>SUM(BJ7)</f>
        <v>191</v>
      </c>
      <c r="BK6" s="31">
        <f t="shared" si="30"/>
        <v>26.564673157162726</v>
      </c>
      <c r="BL6" s="32">
        <f t="shared" si="31"/>
        <v>7.7642276422764223</v>
      </c>
      <c r="BM6" s="33">
        <f t="shared" si="32"/>
        <v>0.69664806506911769</v>
      </c>
      <c r="BN6" s="25">
        <f>SUM(BN7)</f>
        <v>393</v>
      </c>
      <c r="BO6" s="26">
        <f>SUM(BO7)</f>
        <v>290</v>
      </c>
      <c r="BP6" s="27">
        <f t="shared" ref="BP6:BP75" si="58">SUM(BN6:BO6)</f>
        <v>683</v>
      </c>
      <c r="BQ6" s="28">
        <f t="shared" si="33"/>
        <v>28.565453785027184</v>
      </c>
      <c r="BR6" s="29">
        <f t="shared" si="34"/>
        <v>2.5757061507712034</v>
      </c>
      <c r="BS6" s="30">
        <f>SUM(BS7)</f>
        <v>234</v>
      </c>
      <c r="BT6" s="31">
        <f t="shared" si="35"/>
        <v>34.260614934114201</v>
      </c>
      <c r="BU6" s="32">
        <f t="shared" si="36"/>
        <v>9.7867001254705137</v>
      </c>
      <c r="BV6" s="33">
        <f t="shared" si="37"/>
        <v>0.88245276615001689</v>
      </c>
      <c r="BW6" s="25">
        <f>SUM(BW7)</f>
        <v>469</v>
      </c>
      <c r="BX6" s="26">
        <f>SUM(BX7)</f>
        <v>228</v>
      </c>
      <c r="BY6" s="27">
        <f t="shared" ref="BY6:BY75" si="59">SUM(BW6:BX6)</f>
        <v>697</v>
      </c>
      <c r="BZ6" s="28">
        <f t="shared" si="38"/>
        <v>31.972477064220183</v>
      </c>
      <c r="CA6" s="29">
        <f t="shared" si="39"/>
        <v>2.5734751144587209</v>
      </c>
      <c r="CB6" s="30">
        <f>SUM(CB7)</f>
        <v>359</v>
      </c>
      <c r="CC6" s="31">
        <f t="shared" si="40"/>
        <v>51.506456241032993</v>
      </c>
      <c r="CD6" s="32">
        <f t="shared" si="41"/>
        <v>16.467889908256879</v>
      </c>
      <c r="CE6" s="33">
        <f t="shared" si="42"/>
        <v>1.3255058337025549</v>
      </c>
      <c r="CF6" s="25">
        <f>SUM(CF7)</f>
        <v>232</v>
      </c>
      <c r="CG6" s="26">
        <f>SUM(CG7)</f>
        <v>154</v>
      </c>
      <c r="CH6" s="27">
        <f t="shared" ref="CH6:CH75" si="60">SUM(CF6:CG6)</f>
        <v>386</v>
      </c>
      <c r="CI6" s="28">
        <f t="shared" si="43"/>
        <v>25.888665325285043</v>
      </c>
      <c r="CJ6" s="29">
        <f t="shared" si="44"/>
        <v>1.7807713600295256</v>
      </c>
      <c r="CK6" s="30">
        <f>SUM(CK7)</f>
        <v>161</v>
      </c>
      <c r="CL6" s="31">
        <f t="shared" si="45"/>
        <v>41.709844559585491</v>
      </c>
      <c r="CM6" s="32">
        <f t="shared" si="46"/>
        <v>10.7981220657277</v>
      </c>
      <c r="CN6" s="33">
        <f t="shared" si="47"/>
        <v>0.7427569662299317</v>
      </c>
      <c r="CO6" s="25">
        <f>SUM(CO7)</f>
        <v>258</v>
      </c>
      <c r="CP6" s="26">
        <f>SUM(CP7)</f>
        <v>122</v>
      </c>
      <c r="CQ6" s="27">
        <f t="shared" ref="CQ6:CQ14" si="61">SUM(CO6:CP6)</f>
        <v>380</v>
      </c>
      <c r="CR6" s="28">
        <f>(CQ6/CQ$5)*100</f>
        <v>29.141104294478527</v>
      </c>
      <c r="CS6" s="29">
        <f>(CQ6/$CQ$115)*100</f>
        <v>1.8175730616539914</v>
      </c>
      <c r="CT6" s="30">
        <f>SUM(CT7)</f>
        <v>138</v>
      </c>
      <c r="CU6" s="31">
        <f t="shared" ref="CU6:CU14" si="62">(CT6/CQ6)*100</f>
        <v>36.315789473684212</v>
      </c>
      <c r="CV6" s="32">
        <f t="shared" ref="CV6:CV13" si="63">(CT6/CQ$5)*100</f>
        <v>10.582822085889571</v>
      </c>
      <c r="CW6" s="33">
        <f>(CT6/$CQ$115)*100</f>
        <v>0.66006600660066006</v>
      </c>
      <c r="CX6" s="25">
        <f>SUM(CX7)</f>
        <v>334</v>
      </c>
      <c r="CY6" s="26">
        <f>SUM(CY7)</f>
        <v>155</v>
      </c>
      <c r="CZ6" s="27">
        <f t="shared" ref="CZ6:CZ7" si="64">SUM(CX6:CY6)</f>
        <v>489</v>
      </c>
      <c r="DA6" s="28">
        <f>(CZ6/CZ$5)*100</f>
        <v>34.052924791086355</v>
      </c>
      <c r="DB6" s="29">
        <f>(CZ6/$CZ$115)*100</f>
        <v>2.0975421438682278</v>
      </c>
      <c r="DC6" s="30">
        <f>SUM(DC7)</f>
        <v>154</v>
      </c>
      <c r="DD6" s="31">
        <f>(DC6/CZ6)*100</f>
        <v>31.492842535787318</v>
      </c>
      <c r="DE6" s="32">
        <f>(DC6/CZ$5)*100</f>
        <v>10.724233983286908</v>
      </c>
      <c r="DF6" s="33">
        <f t="shared" ref="DF6:DF68" si="65">(DC6/$CZ$115)*100</f>
        <v>0.66057564449019857</v>
      </c>
    </row>
    <row r="7" spans="1:110">
      <c r="A7" s="34">
        <v>10224</v>
      </c>
      <c r="B7" s="35" t="s">
        <v>16</v>
      </c>
      <c r="C7" s="36">
        <v>875</v>
      </c>
      <c r="D7" s="37"/>
      <c r="E7" s="38">
        <f t="shared" si="49"/>
        <v>875</v>
      </c>
      <c r="F7" s="39">
        <f t="shared" si="0"/>
        <v>19.290123456790123</v>
      </c>
      <c r="G7" s="40">
        <f t="shared" si="1"/>
        <v>1.5677351154748893</v>
      </c>
      <c r="H7" s="41">
        <v>111</v>
      </c>
      <c r="I7" s="42">
        <f t="shared" si="2"/>
        <v>12.685714285714287</v>
      </c>
      <c r="J7" s="43">
        <f t="shared" si="3"/>
        <v>2.447089947089947</v>
      </c>
      <c r="K7" s="44">
        <f t="shared" si="4"/>
        <v>0.1988783975059574</v>
      </c>
      <c r="L7" s="36">
        <v>772</v>
      </c>
      <c r="M7" s="37"/>
      <c r="N7" s="38">
        <f t="shared" si="50"/>
        <v>772</v>
      </c>
      <c r="O7" s="39">
        <f t="shared" si="5"/>
        <v>20.342555994729906</v>
      </c>
      <c r="P7" s="40">
        <f t="shared" si="6"/>
        <v>1.7440415678301142</v>
      </c>
      <c r="Q7" s="41">
        <v>138</v>
      </c>
      <c r="R7" s="42">
        <f t="shared" si="7"/>
        <v>17.875647668393782</v>
      </c>
      <c r="S7" s="43">
        <f t="shared" si="51"/>
        <v>3.6363636363636362</v>
      </c>
      <c r="T7" s="44">
        <f t="shared" si="8"/>
        <v>0.31175872585564218</v>
      </c>
      <c r="U7" s="36">
        <v>822</v>
      </c>
      <c r="V7" s="37"/>
      <c r="W7" s="38">
        <f t="shared" si="52"/>
        <v>822</v>
      </c>
      <c r="X7" s="39">
        <f t="shared" si="9"/>
        <v>25.315676008623345</v>
      </c>
      <c r="Y7" s="40">
        <f t="shared" si="10"/>
        <v>2.2008032128514059</v>
      </c>
      <c r="Z7" s="41">
        <v>182</v>
      </c>
      <c r="AA7" s="42">
        <f t="shared" si="11"/>
        <v>22.141119221411191</v>
      </c>
      <c r="AB7" s="43">
        <f t="shared" si="53"/>
        <v>5.6051740067754849</v>
      </c>
      <c r="AC7" s="44">
        <f t="shared" si="12"/>
        <v>0.48728246318607771</v>
      </c>
      <c r="AD7" s="36">
        <v>855</v>
      </c>
      <c r="AE7" s="37"/>
      <c r="AF7" s="38">
        <f t="shared" si="54"/>
        <v>855</v>
      </c>
      <c r="AG7" s="39">
        <f t="shared" si="13"/>
        <v>26.364477335800185</v>
      </c>
      <c r="AH7" s="40">
        <f t="shared" si="14"/>
        <v>2.4436251393295034</v>
      </c>
      <c r="AI7" s="41">
        <v>239</v>
      </c>
      <c r="AJ7" s="42">
        <f t="shared" si="15"/>
        <v>27.953216374269008</v>
      </c>
      <c r="AK7" s="43">
        <f t="shared" si="16"/>
        <v>7.3697193956213383</v>
      </c>
      <c r="AL7" s="44">
        <f t="shared" si="17"/>
        <v>0.68307182257280863</v>
      </c>
      <c r="AM7" s="36">
        <v>814</v>
      </c>
      <c r="AN7" s="37"/>
      <c r="AO7" s="38">
        <f t="shared" si="55"/>
        <v>814</v>
      </c>
      <c r="AP7" s="39">
        <f t="shared" si="18"/>
        <v>26.998341625207296</v>
      </c>
      <c r="AQ7" s="40">
        <f t="shared" si="19"/>
        <v>2.6218314168840786</v>
      </c>
      <c r="AR7" s="41">
        <v>263</v>
      </c>
      <c r="AS7" s="42">
        <f t="shared" si="20"/>
        <v>32.309582309582311</v>
      </c>
      <c r="AT7" s="43">
        <f t="shared" si="21"/>
        <v>8.7230514096185736</v>
      </c>
      <c r="AU7" s="44">
        <f t="shared" si="22"/>
        <v>0.8471027796566496</v>
      </c>
      <c r="AV7" s="36">
        <v>534</v>
      </c>
      <c r="AW7" s="37">
        <v>298</v>
      </c>
      <c r="AX7" s="38">
        <f t="shared" si="56"/>
        <v>832</v>
      </c>
      <c r="AY7" s="39">
        <f t="shared" si="23"/>
        <v>30.287586457954131</v>
      </c>
      <c r="AZ7" s="40">
        <f t="shared" si="24"/>
        <v>2.2997401735861573</v>
      </c>
      <c r="BA7" s="41">
        <v>275</v>
      </c>
      <c r="BB7" s="42">
        <f t="shared" si="25"/>
        <v>33.052884615384613</v>
      </c>
      <c r="BC7" s="43">
        <f t="shared" si="26"/>
        <v>10.010921004732436</v>
      </c>
      <c r="BD7" s="44">
        <f t="shared" si="27"/>
        <v>0.76013046602907841</v>
      </c>
      <c r="BE7" s="36">
        <v>426</v>
      </c>
      <c r="BF7" s="37">
        <v>293</v>
      </c>
      <c r="BG7" s="38">
        <f t="shared" si="57"/>
        <v>719</v>
      </c>
      <c r="BH7" s="39">
        <f t="shared" si="28"/>
        <v>29.227642276422767</v>
      </c>
      <c r="BI7" s="40">
        <f t="shared" si="29"/>
        <v>2.6224605171973594</v>
      </c>
      <c r="BJ7" s="41">
        <v>191</v>
      </c>
      <c r="BK7" s="42">
        <f t="shared" si="30"/>
        <v>26.564673157162726</v>
      </c>
      <c r="BL7" s="43">
        <f t="shared" si="31"/>
        <v>7.7642276422764223</v>
      </c>
      <c r="BM7" s="44">
        <f t="shared" si="32"/>
        <v>0.69664806506911769</v>
      </c>
      <c r="BN7" s="36">
        <v>393</v>
      </c>
      <c r="BO7" s="37">
        <v>290</v>
      </c>
      <c r="BP7" s="38">
        <f t="shared" si="58"/>
        <v>683</v>
      </c>
      <c r="BQ7" s="39">
        <f t="shared" si="33"/>
        <v>28.565453785027184</v>
      </c>
      <c r="BR7" s="40">
        <f t="shared" si="34"/>
        <v>2.5757061507712034</v>
      </c>
      <c r="BS7" s="41">
        <v>234</v>
      </c>
      <c r="BT7" s="42">
        <f t="shared" si="35"/>
        <v>34.260614934114201</v>
      </c>
      <c r="BU7" s="43">
        <f t="shared" si="36"/>
        <v>9.7867001254705137</v>
      </c>
      <c r="BV7" s="44">
        <f t="shared" si="37"/>
        <v>0.88245276615001689</v>
      </c>
      <c r="BW7" s="36">
        <v>469</v>
      </c>
      <c r="BX7" s="37">
        <v>228</v>
      </c>
      <c r="BY7" s="38">
        <f t="shared" si="59"/>
        <v>697</v>
      </c>
      <c r="BZ7" s="39">
        <f t="shared" si="38"/>
        <v>31.972477064220183</v>
      </c>
      <c r="CA7" s="40">
        <f t="shared" si="39"/>
        <v>2.5734751144587209</v>
      </c>
      <c r="CB7" s="41">
        <v>359</v>
      </c>
      <c r="CC7" s="42">
        <f t="shared" si="40"/>
        <v>51.506456241032993</v>
      </c>
      <c r="CD7" s="43">
        <f t="shared" si="41"/>
        <v>16.467889908256879</v>
      </c>
      <c r="CE7" s="44">
        <f t="shared" si="42"/>
        <v>1.3255058337025549</v>
      </c>
      <c r="CF7" s="36">
        <v>232</v>
      </c>
      <c r="CG7" s="37">
        <v>154</v>
      </c>
      <c r="CH7" s="38">
        <f t="shared" si="60"/>
        <v>386</v>
      </c>
      <c r="CI7" s="39">
        <f t="shared" si="43"/>
        <v>25.888665325285043</v>
      </c>
      <c r="CJ7" s="40">
        <f t="shared" si="44"/>
        <v>1.7807713600295256</v>
      </c>
      <c r="CK7" s="41">
        <v>161</v>
      </c>
      <c r="CL7" s="42">
        <f t="shared" si="45"/>
        <v>41.709844559585491</v>
      </c>
      <c r="CM7" s="43">
        <f t="shared" si="46"/>
        <v>10.7981220657277</v>
      </c>
      <c r="CN7" s="44">
        <f t="shared" si="47"/>
        <v>0.7427569662299317</v>
      </c>
      <c r="CO7" s="36">
        <v>258</v>
      </c>
      <c r="CP7" s="37">
        <v>122</v>
      </c>
      <c r="CQ7" s="38">
        <f t="shared" si="61"/>
        <v>380</v>
      </c>
      <c r="CR7" s="39">
        <f>(CQ7/CQ$5)*100</f>
        <v>29.141104294478527</v>
      </c>
      <c r="CS7" s="40">
        <f>(CQ7/$CQ$115)*100</f>
        <v>1.8175730616539914</v>
      </c>
      <c r="CT7" s="41">
        <f>CQ7-242</f>
        <v>138</v>
      </c>
      <c r="CU7" s="42">
        <f>(CT7/CQ7)*100</f>
        <v>36.315789473684212</v>
      </c>
      <c r="CV7" s="43">
        <f>(CT7/CQ$5)*100</f>
        <v>10.582822085889571</v>
      </c>
      <c r="CW7" s="44">
        <f>(CT7/$CQ$115)*100</f>
        <v>0.66006600660066006</v>
      </c>
      <c r="CX7" s="36">
        <v>334</v>
      </c>
      <c r="CY7" s="37">
        <v>155</v>
      </c>
      <c r="CZ7" s="38">
        <f t="shared" si="64"/>
        <v>489</v>
      </c>
      <c r="DA7" s="39">
        <f>(CZ7/CZ$5)*100</f>
        <v>34.052924791086355</v>
      </c>
      <c r="DB7" s="40">
        <f>(CZ7/$CZ$115)*100</f>
        <v>2.0975421438682278</v>
      </c>
      <c r="DC7" s="41">
        <f>CZ7-335</f>
        <v>154</v>
      </c>
      <c r="DD7" s="42">
        <f>(DC7/CZ7)*100</f>
        <v>31.492842535787318</v>
      </c>
      <c r="DE7" s="43">
        <f>(DC7/CZ$5)*100</f>
        <v>10.724233983286908</v>
      </c>
      <c r="DF7" s="44">
        <f>(DC7/$CZ$115)*100</f>
        <v>0.66057564449019857</v>
      </c>
    </row>
    <row r="8" spans="1:110">
      <c r="A8" s="383" t="s">
        <v>17</v>
      </c>
      <c r="B8" s="384"/>
      <c r="C8" s="25">
        <f>SUM(C9:C11)</f>
        <v>1205</v>
      </c>
      <c r="D8" s="26">
        <f>SUM(D9:D11)</f>
        <v>501</v>
      </c>
      <c r="E8" s="27">
        <f t="shared" si="49"/>
        <v>1706</v>
      </c>
      <c r="F8" s="28">
        <f t="shared" si="0"/>
        <v>37.610229276895943</v>
      </c>
      <c r="G8" s="29">
        <f t="shared" si="1"/>
        <v>3.0566355508573269</v>
      </c>
      <c r="H8" s="30">
        <f>SUM(H9:H11)</f>
        <v>327</v>
      </c>
      <c r="I8" s="31">
        <f t="shared" si="2"/>
        <v>19.167643610785461</v>
      </c>
      <c r="J8" s="32">
        <f t="shared" si="3"/>
        <v>7.2089947089947088</v>
      </c>
      <c r="K8" s="33">
        <f t="shared" si="4"/>
        <v>0.58588500886890149</v>
      </c>
      <c r="L8" s="25">
        <f>SUM(L9:L11)</f>
        <v>782</v>
      </c>
      <c r="M8" s="26">
        <f>SUM(M9:M11)</f>
        <v>390</v>
      </c>
      <c r="N8" s="27">
        <f t="shared" si="50"/>
        <v>1172</v>
      </c>
      <c r="O8" s="28">
        <f t="shared" si="5"/>
        <v>30.88274044795784</v>
      </c>
      <c r="P8" s="29">
        <f t="shared" si="6"/>
        <v>2.6476900485711061</v>
      </c>
      <c r="Q8" s="30">
        <f>SUM(Q9:Q11)</f>
        <v>286</v>
      </c>
      <c r="R8" s="31">
        <f t="shared" si="7"/>
        <v>24.402730375426621</v>
      </c>
      <c r="S8" s="32">
        <f t="shared" si="51"/>
        <v>7.5362318840579716</v>
      </c>
      <c r="T8" s="33">
        <f t="shared" si="8"/>
        <v>0.64610866372980913</v>
      </c>
      <c r="U8" s="25">
        <f>SUM(U9:U11)</f>
        <v>717</v>
      </c>
      <c r="V8" s="26">
        <f>SUM(V9:V11)</f>
        <v>427</v>
      </c>
      <c r="W8" s="27">
        <f t="shared" si="52"/>
        <v>1144</v>
      </c>
      <c r="X8" s="28">
        <f t="shared" si="9"/>
        <v>35.232522328303048</v>
      </c>
      <c r="Y8" s="29">
        <f t="shared" si="10"/>
        <v>3.0629183400267737</v>
      </c>
      <c r="Z8" s="30">
        <f>SUM(Z9:Z11)</f>
        <v>203</v>
      </c>
      <c r="AA8" s="31">
        <f t="shared" si="11"/>
        <v>17.744755244755243</v>
      </c>
      <c r="AB8" s="32">
        <f>(Z8/W$5)*100</f>
        <v>6.2519248537111176</v>
      </c>
      <c r="AC8" s="33">
        <f t="shared" si="12"/>
        <v>0.5435073627844712</v>
      </c>
      <c r="AD8" s="25">
        <f>SUM(AD9:AD11)</f>
        <v>652</v>
      </c>
      <c r="AE8" s="26">
        <f>SUM(AE9:AE11)</f>
        <v>543</v>
      </c>
      <c r="AF8" s="27">
        <f t="shared" si="54"/>
        <v>1195</v>
      </c>
      <c r="AG8" s="28">
        <f t="shared" si="13"/>
        <v>36.848596978106691</v>
      </c>
      <c r="AH8" s="29">
        <f t="shared" si="14"/>
        <v>3.415359112864043</v>
      </c>
      <c r="AI8" s="30">
        <f>SUM(AI9:AI11)</f>
        <v>466</v>
      </c>
      <c r="AJ8" s="31">
        <f t="shared" si="15"/>
        <v>38.995815899581586</v>
      </c>
      <c r="AK8" s="32">
        <f t="shared" si="16"/>
        <v>14.369411039161269</v>
      </c>
      <c r="AL8" s="33">
        <f t="shared" si="17"/>
        <v>1.3318471519620452</v>
      </c>
      <c r="AM8" s="25">
        <f>SUM(AM9:AM11)</f>
        <v>557</v>
      </c>
      <c r="AN8" s="26">
        <f>SUM(AN9:AN11)</f>
        <v>556</v>
      </c>
      <c r="AO8" s="27">
        <f t="shared" si="55"/>
        <v>1113</v>
      </c>
      <c r="AP8" s="28">
        <f t="shared" si="18"/>
        <v>36.915422885572141</v>
      </c>
      <c r="AQ8" s="29">
        <f t="shared" si="19"/>
        <v>3.5848874287370762</v>
      </c>
      <c r="AR8" s="30">
        <f>SUM(AR9:AR11)</f>
        <v>434</v>
      </c>
      <c r="AS8" s="31">
        <f t="shared" si="20"/>
        <v>38.9937106918239</v>
      </c>
      <c r="AT8" s="32">
        <f t="shared" si="21"/>
        <v>14.394693200663349</v>
      </c>
      <c r="AU8" s="33">
        <f t="shared" si="22"/>
        <v>1.3978806325893001</v>
      </c>
      <c r="AV8" s="25">
        <f>SUM(AV9:AV11)</f>
        <v>509</v>
      </c>
      <c r="AW8" s="26">
        <f>SUM(AW9:AW11)</f>
        <v>380</v>
      </c>
      <c r="AX8" s="27">
        <f t="shared" si="56"/>
        <v>889</v>
      </c>
      <c r="AY8" s="28">
        <f t="shared" si="23"/>
        <v>32.362577357116855</v>
      </c>
      <c r="AZ8" s="29">
        <f t="shared" si="24"/>
        <v>2.4572944883630936</v>
      </c>
      <c r="BA8" s="30">
        <f>SUM(BA9:BA11)</f>
        <v>347</v>
      </c>
      <c r="BB8" s="31">
        <f t="shared" si="25"/>
        <v>39.032620922384702</v>
      </c>
      <c r="BC8" s="32">
        <f t="shared" si="26"/>
        <v>12.631962140516928</v>
      </c>
      <c r="BD8" s="33">
        <f t="shared" si="27"/>
        <v>0.95914644258941906</v>
      </c>
      <c r="BE8" s="25">
        <f>SUM(BE9:BE11)</f>
        <v>481</v>
      </c>
      <c r="BF8" s="26">
        <f>SUM(BF9:BF11)</f>
        <v>281</v>
      </c>
      <c r="BG8" s="27">
        <f t="shared" si="57"/>
        <v>762</v>
      </c>
      <c r="BH8" s="28">
        <f t="shared" si="28"/>
        <v>30.975609756097562</v>
      </c>
      <c r="BI8" s="29">
        <f t="shared" si="29"/>
        <v>2.7792975161396214</v>
      </c>
      <c r="BJ8" s="30">
        <f>SUM(BJ9:BJ11)</f>
        <v>285</v>
      </c>
      <c r="BK8" s="31">
        <f t="shared" si="30"/>
        <v>37.401574803149607</v>
      </c>
      <c r="BL8" s="32">
        <f t="shared" si="31"/>
        <v>11.585365853658537</v>
      </c>
      <c r="BM8" s="33">
        <f t="shared" si="32"/>
        <v>1.0395010395010396</v>
      </c>
      <c r="BN8" s="25">
        <f>SUM(BN9:BN11)</f>
        <v>423</v>
      </c>
      <c r="BO8" s="26">
        <f>SUM(BO9:BO11)</f>
        <v>284</v>
      </c>
      <c r="BP8" s="27">
        <f t="shared" si="58"/>
        <v>707</v>
      </c>
      <c r="BQ8" s="28">
        <f t="shared" si="33"/>
        <v>29.56921790046006</v>
      </c>
      <c r="BR8" s="29">
        <f t="shared" si="34"/>
        <v>2.6662141267865898</v>
      </c>
      <c r="BS8" s="30">
        <f>SUM(BS9:BS11)</f>
        <v>319</v>
      </c>
      <c r="BT8" s="31">
        <f t="shared" si="35"/>
        <v>45.120226308345117</v>
      </c>
      <c r="BU8" s="32">
        <f t="shared" si="36"/>
        <v>13.341698034295273</v>
      </c>
      <c r="BV8" s="33">
        <f t="shared" si="37"/>
        <v>1.203001847871177</v>
      </c>
      <c r="BW8" s="25">
        <f>SUM(BW9:BW11)</f>
        <v>359</v>
      </c>
      <c r="BX8" s="26">
        <f>SUM(BX9:BX11)</f>
        <v>263</v>
      </c>
      <c r="BY8" s="27">
        <f t="shared" si="59"/>
        <v>622</v>
      </c>
      <c r="BZ8" s="28">
        <f t="shared" si="38"/>
        <v>28.532110091743117</v>
      </c>
      <c r="CA8" s="29">
        <f t="shared" si="39"/>
        <v>2.296558853935903</v>
      </c>
      <c r="CB8" s="30">
        <f>SUM(CB9:CB11)</f>
        <v>329</v>
      </c>
      <c r="CC8" s="31">
        <f t="shared" si="40"/>
        <v>52.89389067524116</v>
      </c>
      <c r="CD8" s="32">
        <f t="shared" si="41"/>
        <v>15.091743119266054</v>
      </c>
      <c r="CE8" s="33">
        <f t="shared" si="42"/>
        <v>1.2147393294934279</v>
      </c>
      <c r="CF8" s="25">
        <f>SUM(CF9:CF11)</f>
        <v>230</v>
      </c>
      <c r="CG8" s="26">
        <f>SUM(CG9:CG11)</f>
        <v>179</v>
      </c>
      <c r="CH8" s="27">
        <f t="shared" si="60"/>
        <v>409</v>
      </c>
      <c r="CI8" s="28">
        <f t="shared" si="43"/>
        <v>27.431254191817573</v>
      </c>
      <c r="CJ8" s="29">
        <f t="shared" si="44"/>
        <v>1.8868794980623733</v>
      </c>
      <c r="CK8" s="30">
        <f>SUM(CK9:CK11)</f>
        <v>175</v>
      </c>
      <c r="CL8" s="31">
        <f t="shared" si="45"/>
        <v>42.787286063569681</v>
      </c>
      <c r="CM8" s="32">
        <f t="shared" si="46"/>
        <v>11.737089201877934</v>
      </c>
      <c r="CN8" s="33">
        <f t="shared" si="47"/>
        <v>0.8073445285107953</v>
      </c>
      <c r="CO8" s="25">
        <f>SUM(CO9:CO11)</f>
        <v>155</v>
      </c>
      <c r="CP8" s="26">
        <f>SUM(CP9:CP11)</f>
        <v>146</v>
      </c>
      <c r="CQ8" s="27">
        <f t="shared" si="61"/>
        <v>301</v>
      </c>
      <c r="CR8" s="28">
        <f t="shared" si="48"/>
        <v>23.082822085889571</v>
      </c>
      <c r="CS8" s="29">
        <f>(CQ8/$CQ$115)*100</f>
        <v>1.4397091883101354</v>
      </c>
      <c r="CT8" s="30">
        <f>SUM(CT9:CT11)</f>
        <v>110</v>
      </c>
      <c r="CU8" s="31">
        <f t="shared" si="62"/>
        <v>36.544850498338874</v>
      </c>
      <c r="CV8" s="32">
        <f t="shared" si="63"/>
        <v>8.4355828220858893</v>
      </c>
      <c r="CW8" s="33">
        <f>(CT8/$CQ$115)*100</f>
        <v>0.52613957047878701</v>
      </c>
      <c r="CX8" s="25">
        <f>SUM(CX9:CX11)</f>
        <v>237</v>
      </c>
      <c r="CY8" s="26">
        <f>SUM(CY9:CY11)</f>
        <v>129</v>
      </c>
      <c r="CZ8" s="27">
        <f>SUM(CX8:CY8)</f>
        <v>366</v>
      </c>
      <c r="DA8" s="28">
        <f>(CZ8/CZ$5)*100</f>
        <v>25.487465181058493</v>
      </c>
      <c r="DB8" s="29">
        <f>(CZ8/$CZ$115)*100</f>
        <v>1.569939518723459</v>
      </c>
      <c r="DC8" s="30">
        <f>SUM(DC9:DC11)</f>
        <v>137</v>
      </c>
      <c r="DD8" s="31">
        <f t="shared" ref="DD8" si="66">(DC8/CZ8)*100</f>
        <v>37.431693989071043</v>
      </c>
      <c r="DE8" s="32">
        <f t="shared" ref="DE8" si="67">(DC8/CZ$5)*100</f>
        <v>9.5403899721448475</v>
      </c>
      <c r="DF8" s="33">
        <f t="shared" si="65"/>
        <v>0.58765495646205979</v>
      </c>
    </row>
    <row r="9" spans="1:110">
      <c r="A9" s="34">
        <v>10434</v>
      </c>
      <c r="B9" s="35" t="s">
        <v>18</v>
      </c>
      <c r="C9" s="36">
        <v>743</v>
      </c>
      <c r="D9" s="37">
        <v>364</v>
      </c>
      <c r="E9" s="38">
        <f t="shared" si="49"/>
        <v>1107</v>
      </c>
      <c r="F9" s="39">
        <f t="shared" si="0"/>
        <v>24.404761904761905</v>
      </c>
      <c r="G9" s="40">
        <f t="shared" si="1"/>
        <v>1.9834088832350887</v>
      </c>
      <c r="H9" s="41">
        <v>218</v>
      </c>
      <c r="I9" s="42">
        <f t="shared" si="2"/>
        <v>19.692863595302619</v>
      </c>
      <c r="J9" s="43">
        <f t="shared" si="3"/>
        <v>4.8059964726631392</v>
      </c>
      <c r="K9" s="44">
        <f t="shared" si="4"/>
        <v>0.39059000591260101</v>
      </c>
      <c r="L9" s="36">
        <v>522</v>
      </c>
      <c r="M9" s="37">
        <v>276</v>
      </c>
      <c r="N9" s="38">
        <f t="shared" si="50"/>
        <v>798</v>
      </c>
      <c r="O9" s="39">
        <f t="shared" si="5"/>
        <v>21.027667984189723</v>
      </c>
      <c r="P9" s="40">
        <f t="shared" si="6"/>
        <v>1.8027787190782785</v>
      </c>
      <c r="Q9" s="41">
        <v>200</v>
      </c>
      <c r="R9" s="42">
        <f t="shared" si="7"/>
        <v>25.062656641604008</v>
      </c>
      <c r="S9" s="43">
        <f t="shared" si="51"/>
        <v>5.2700922266139658</v>
      </c>
      <c r="T9" s="44">
        <f t="shared" si="8"/>
        <v>0.4518242403704959</v>
      </c>
      <c r="U9" s="36">
        <v>469</v>
      </c>
      <c r="V9" s="37">
        <v>281</v>
      </c>
      <c r="W9" s="38">
        <f t="shared" si="52"/>
        <v>750</v>
      </c>
      <c r="X9" s="39">
        <f t="shared" si="9"/>
        <v>23.09824453341546</v>
      </c>
      <c r="Y9" s="40">
        <f t="shared" si="10"/>
        <v>2.0080321285140563</v>
      </c>
      <c r="Z9" s="41">
        <v>140</v>
      </c>
      <c r="AA9" s="42">
        <f t="shared" si="11"/>
        <v>18.666666666666668</v>
      </c>
      <c r="AB9" s="43">
        <f t="shared" si="53"/>
        <v>4.3116723129042196</v>
      </c>
      <c r="AC9" s="44">
        <f t="shared" si="12"/>
        <v>0.37483266398929049</v>
      </c>
      <c r="AD9" s="36">
        <v>432</v>
      </c>
      <c r="AE9" s="37">
        <v>389</v>
      </c>
      <c r="AF9" s="38">
        <f t="shared" si="54"/>
        <v>821</v>
      </c>
      <c r="AG9" s="39">
        <f t="shared" si="13"/>
        <v>25.316065371569536</v>
      </c>
      <c r="AH9" s="40">
        <f t="shared" si="14"/>
        <v>2.3464517419760496</v>
      </c>
      <c r="AI9" s="41">
        <v>325</v>
      </c>
      <c r="AJ9" s="42">
        <f t="shared" si="15"/>
        <v>39.585870889159565</v>
      </c>
      <c r="AK9" s="43">
        <f t="shared" si="16"/>
        <v>10.021584952204748</v>
      </c>
      <c r="AL9" s="44">
        <f t="shared" si="17"/>
        <v>0.9288633570550745</v>
      </c>
      <c r="AM9" s="36">
        <v>356</v>
      </c>
      <c r="AN9" s="37">
        <v>399</v>
      </c>
      <c r="AO9" s="38">
        <f t="shared" si="55"/>
        <v>755</v>
      </c>
      <c r="AP9" s="39">
        <f t="shared" si="18"/>
        <v>25.041459369817581</v>
      </c>
      <c r="AQ9" s="40">
        <f t="shared" si="19"/>
        <v>2.4317969530067316</v>
      </c>
      <c r="AR9" s="41">
        <v>315</v>
      </c>
      <c r="AS9" s="42">
        <f t="shared" si="20"/>
        <v>41.721854304635762</v>
      </c>
      <c r="AT9" s="43">
        <f t="shared" si="21"/>
        <v>10.44776119402985</v>
      </c>
      <c r="AU9" s="44">
        <f t="shared" si="22"/>
        <v>1.0145907817180404</v>
      </c>
      <c r="AV9" s="36">
        <v>386</v>
      </c>
      <c r="AW9" s="37">
        <v>267</v>
      </c>
      <c r="AX9" s="38">
        <f t="shared" si="56"/>
        <v>653</v>
      </c>
      <c r="AY9" s="39">
        <f t="shared" si="23"/>
        <v>23.771386967601018</v>
      </c>
      <c r="AZ9" s="40">
        <f t="shared" si="24"/>
        <v>1.8049643429708662</v>
      </c>
      <c r="BA9" s="41">
        <v>243</v>
      </c>
      <c r="BB9" s="42">
        <f t="shared" si="25"/>
        <v>37.212863705972438</v>
      </c>
      <c r="BC9" s="43">
        <f t="shared" si="26"/>
        <v>8.8460138332726626</v>
      </c>
      <c r="BD9" s="44">
        <f t="shared" si="27"/>
        <v>0.67167892089114933</v>
      </c>
      <c r="BE9" s="36">
        <v>357</v>
      </c>
      <c r="BF9" s="37">
        <v>191</v>
      </c>
      <c r="BG9" s="38">
        <f t="shared" si="57"/>
        <v>548</v>
      </c>
      <c r="BH9" s="39">
        <f t="shared" si="28"/>
        <v>22.276422764227643</v>
      </c>
      <c r="BI9" s="40">
        <f t="shared" si="29"/>
        <v>1.9987598934967357</v>
      </c>
      <c r="BJ9" s="41">
        <v>205</v>
      </c>
      <c r="BK9" s="42">
        <f t="shared" si="30"/>
        <v>37.408759124087595</v>
      </c>
      <c r="BL9" s="43">
        <f t="shared" si="31"/>
        <v>8.3333333333333321</v>
      </c>
      <c r="BM9" s="44">
        <f t="shared" si="32"/>
        <v>0.7477112740270635</v>
      </c>
      <c r="BN9" s="36">
        <v>303</v>
      </c>
      <c r="BO9" s="37">
        <v>209</v>
      </c>
      <c r="BP9" s="38">
        <f t="shared" si="58"/>
        <v>512</v>
      </c>
      <c r="BQ9" s="39">
        <f t="shared" si="33"/>
        <v>21.413634462567963</v>
      </c>
      <c r="BR9" s="40">
        <f t="shared" si="34"/>
        <v>1.9308368216615757</v>
      </c>
      <c r="BS9" s="41">
        <v>219</v>
      </c>
      <c r="BT9" s="42">
        <f t="shared" si="35"/>
        <v>42.7734375</v>
      </c>
      <c r="BU9" s="43">
        <f t="shared" si="36"/>
        <v>9.1593475533249684</v>
      </c>
      <c r="BV9" s="44">
        <f t="shared" si="37"/>
        <v>0.8258852811404005</v>
      </c>
      <c r="BW9" s="36">
        <v>255</v>
      </c>
      <c r="BX9" s="37">
        <v>192</v>
      </c>
      <c r="BY9" s="38">
        <f t="shared" si="59"/>
        <v>447</v>
      </c>
      <c r="BZ9" s="39">
        <f t="shared" si="38"/>
        <v>20.504587155963304</v>
      </c>
      <c r="CA9" s="40">
        <f t="shared" si="39"/>
        <v>1.6504209127159948</v>
      </c>
      <c r="CB9" s="41">
        <v>243</v>
      </c>
      <c r="CC9" s="42">
        <f t="shared" si="40"/>
        <v>54.36241610738255</v>
      </c>
      <c r="CD9" s="43">
        <f t="shared" si="41"/>
        <v>11.146788990825689</v>
      </c>
      <c r="CE9" s="44">
        <f t="shared" si="42"/>
        <v>0.89720868409392995</v>
      </c>
      <c r="CF9" s="36">
        <v>164</v>
      </c>
      <c r="CG9" s="37">
        <v>120</v>
      </c>
      <c r="CH9" s="38">
        <f t="shared" si="60"/>
        <v>284</v>
      </c>
      <c r="CI9" s="39">
        <f t="shared" si="43"/>
        <v>19.047619047619047</v>
      </c>
      <c r="CJ9" s="40">
        <f t="shared" si="44"/>
        <v>1.3102048348403763</v>
      </c>
      <c r="CK9" s="41">
        <v>122</v>
      </c>
      <c r="CL9" s="42">
        <f t="shared" si="45"/>
        <v>42.95774647887324</v>
      </c>
      <c r="CM9" s="43">
        <f t="shared" si="46"/>
        <v>8.1824279007377605</v>
      </c>
      <c r="CN9" s="44">
        <f t="shared" si="47"/>
        <v>0.56283447130466868</v>
      </c>
      <c r="CO9" s="36"/>
      <c r="CP9" s="37"/>
      <c r="CQ9" s="38"/>
      <c r="CR9" s="39"/>
      <c r="CS9" s="40"/>
      <c r="CT9" s="41"/>
      <c r="CU9" s="42"/>
      <c r="CV9" s="43"/>
      <c r="CW9" s="44"/>
      <c r="CX9" s="36"/>
      <c r="CY9" s="37"/>
      <c r="CZ9" s="38"/>
      <c r="DA9" s="39"/>
      <c r="DB9" s="40"/>
      <c r="DC9" s="41"/>
      <c r="DD9" s="42"/>
      <c r="DE9" s="43"/>
      <c r="DF9" s="44"/>
    </row>
    <row r="10" spans="1:110">
      <c r="A10" s="34">
        <v>10444</v>
      </c>
      <c r="B10" s="35" t="s">
        <v>249</v>
      </c>
      <c r="C10" s="36">
        <v>462</v>
      </c>
      <c r="D10" s="37">
        <v>137</v>
      </c>
      <c r="E10" s="38">
        <f t="shared" ref="E10" si="68">SUM(C10:D10)</f>
        <v>599</v>
      </c>
      <c r="F10" s="39">
        <f t="shared" ref="F10" si="69">(E10/E$5)*100</f>
        <v>13.205467372134038</v>
      </c>
      <c r="G10" s="40">
        <f t="shared" si="1"/>
        <v>1.0732266676222386</v>
      </c>
      <c r="H10" s="41">
        <v>109</v>
      </c>
      <c r="I10" s="42">
        <f t="shared" ref="I10" si="70">(H10/E10)*100</f>
        <v>18.196994991652755</v>
      </c>
      <c r="J10" s="43">
        <f t="shared" ref="J10" si="71">(H10/E$5)*100</f>
        <v>2.4029982363315696</v>
      </c>
      <c r="K10" s="44">
        <f t="shared" si="4"/>
        <v>0.19529500295630051</v>
      </c>
      <c r="L10" s="36">
        <v>260</v>
      </c>
      <c r="M10" s="37">
        <v>114</v>
      </c>
      <c r="N10" s="38">
        <f t="shared" ref="N10" si="72">SUM(L10:M10)</f>
        <v>374</v>
      </c>
      <c r="O10" s="39">
        <f t="shared" ref="O10" si="73">(N10/N$5)*100</f>
        <v>9.8550724637681171</v>
      </c>
      <c r="P10" s="40">
        <f t="shared" si="6"/>
        <v>0.84491132949282721</v>
      </c>
      <c r="Q10" s="41">
        <v>86</v>
      </c>
      <c r="R10" s="42">
        <f t="shared" ref="R10" si="74">(Q10/N10)*100</f>
        <v>22.994652406417114</v>
      </c>
      <c r="S10" s="43">
        <f t="shared" ref="S10" si="75">(Q10/N$5)*100</f>
        <v>2.2661396574440049</v>
      </c>
      <c r="T10" s="44">
        <f t="shared" si="8"/>
        <v>0.19428442335931323</v>
      </c>
      <c r="U10" s="36">
        <v>248</v>
      </c>
      <c r="V10" s="37">
        <v>146</v>
      </c>
      <c r="W10" s="38">
        <f t="shared" ref="W10" si="76">SUM(U10:V10)</f>
        <v>394</v>
      </c>
      <c r="X10" s="39">
        <f t="shared" ref="X10" si="77">(W10/W$5)*100</f>
        <v>12.134277794887588</v>
      </c>
      <c r="Y10" s="40">
        <f t="shared" si="10"/>
        <v>1.0548862115127176</v>
      </c>
      <c r="Z10" s="41">
        <v>63</v>
      </c>
      <c r="AA10" s="42">
        <f t="shared" ref="AA10" si="78">(Z10/W10)*100</f>
        <v>15.989847715736042</v>
      </c>
      <c r="AB10" s="43">
        <f t="shared" ref="AB10" si="79">(Z10/W$5)*100</f>
        <v>1.9402525408068985</v>
      </c>
      <c r="AC10" s="44">
        <f t="shared" si="12"/>
        <v>0.16867469879518071</v>
      </c>
      <c r="AD10" s="36">
        <v>220</v>
      </c>
      <c r="AE10" s="37">
        <v>154</v>
      </c>
      <c r="AF10" s="38">
        <f t="shared" ref="AF10" si="80">SUM(AD10:AE10)</f>
        <v>374</v>
      </c>
      <c r="AG10" s="39">
        <f t="shared" ref="AG10" si="81">(AF10/AF$5)*100</f>
        <v>11.532531606537157</v>
      </c>
      <c r="AH10" s="40">
        <f t="shared" si="14"/>
        <v>1.0689073708879935</v>
      </c>
      <c r="AI10" s="41">
        <v>141</v>
      </c>
      <c r="AJ10" s="42">
        <f t="shared" ref="AJ10" si="82">(AI10/AF10)*100</f>
        <v>37.700534759358291</v>
      </c>
      <c r="AK10" s="43">
        <f t="shared" ref="AK10" si="83">(AI10/AF$5)*100</f>
        <v>4.3478260869565215</v>
      </c>
      <c r="AL10" s="44">
        <f t="shared" si="17"/>
        <v>0.40298379490697078</v>
      </c>
      <c r="AM10" s="36">
        <v>201</v>
      </c>
      <c r="AN10" s="37">
        <v>157</v>
      </c>
      <c r="AO10" s="38">
        <f t="shared" ref="AO10" si="84">SUM(AM10:AN10)</f>
        <v>358</v>
      </c>
      <c r="AP10" s="39">
        <f t="shared" ref="AP10" si="85">(AO10/AO$5)*100</f>
        <v>11.873963515754561</v>
      </c>
      <c r="AQ10" s="40">
        <f t="shared" si="19"/>
        <v>1.1530904757303444</v>
      </c>
      <c r="AR10" s="41">
        <v>119</v>
      </c>
      <c r="AS10" s="42">
        <f t="shared" ref="AS10" si="86">(AR10/AO10)*100</f>
        <v>33.240223463687151</v>
      </c>
      <c r="AT10" s="43">
        <f t="shared" ref="AT10" si="87">(AR10/AO$5)*100</f>
        <v>3.946932006633499</v>
      </c>
      <c r="AU10" s="44">
        <f t="shared" si="22"/>
        <v>0.38328985087125972</v>
      </c>
      <c r="AV10" s="36">
        <v>123</v>
      </c>
      <c r="AW10" s="37">
        <v>113</v>
      </c>
      <c r="AX10" s="38">
        <f t="shared" ref="AX10" si="88">SUM(AV10:AW10)</f>
        <v>236</v>
      </c>
      <c r="AY10" s="39">
        <f t="shared" ref="AY10" si="89">(AX10/AX$5)*100</f>
        <v>8.5911903895158339</v>
      </c>
      <c r="AZ10" s="40">
        <f t="shared" si="24"/>
        <v>0.65233014539222733</v>
      </c>
      <c r="BA10" s="41">
        <v>104</v>
      </c>
      <c r="BB10" s="42">
        <f t="shared" ref="BB10" si="90">(BA10/AX10)*100</f>
        <v>44.067796610169488</v>
      </c>
      <c r="BC10" s="43">
        <f t="shared" ref="BC10" si="91">(BA10/AX$5)*100</f>
        <v>3.7859483072442663</v>
      </c>
      <c r="BD10" s="44">
        <f t="shared" si="27"/>
        <v>0.28746752169826967</v>
      </c>
      <c r="BE10" s="36">
        <v>124</v>
      </c>
      <c r="BF10" s="37">
        <v>90</v>
      </c>
      <c r="BG10" s="38">
        <f t="shared" ref="BG10" si="92">SUM(BE10:BF10)</f>
        <v>214</v>
      </c>
      <c r="BH10" s="39">
        <f t="shared" ref="BH10" si="93">(BG10/BG$5)*100</f>
        <v>8.6991869918699187</v>
      </c>
      <c r="BI10" s="40">
        <f t="shared" si="29"/>
        <v>0.78053762264288573</v>
      </c>
      <c r="BJ10" s="41">
        <v>80</v>
      </c>
      <c r="BK10" s="42">
        <f t="shared" ref="BK10" si="94">(BJ10/BG10)*100</f>
        <v>37.383177570093459</v>
      </c>
      <c r="BL10" s="43">
        <f t="shared" ref="BL10" si="95">(BJ10/BG$5)*100</f>
        <v>3.2520325203252036</v>
      </c>
      <c r="BM10" s="44">
        <f t="shared" si="32"/>
        <v>0.291789765473976</v>
      </c>
      <c r="BN10" s="36">
        <v>120</v>
      </c>
      <c r="BO10" s="37">
        <v>75</v>
      </c>
      <c r="BP10" s="38">
        <f t="shared" ref="BP10" si="96">SUM(BN10:BO10)</f>
        <v>195</v>
      </c>
      <c r="BQ10" s="39">
        <f t="shared" ref="BQ10" si="97">(BP10/BP$5)*100</f>
        <v>8.1555834378920959</v>
      </c>
      <c r="BR10" s="40">
        <f t="shared" si="34"/>
        <v>0.73537730512501409</v>
      </c>
      <c r="BS10" s="41">
        <v>100</v>
      </c>
      <c r="BT10" s="42">
        <f t="shared" ref="BT10" si="98">(BS10/BP10)*100</f>
        <v>51.282051282051277</v>
      </c>
      <c r="BU10" s="43">
        <f t="shared" ref="BU10" si="99">(BS10/BP$5)*100</f>
        <v>4.1823504809703049</v>
      </c>
      <c r="BV10" s="44">
        <f t="shared" si="37"/>
        <v>0.37711656673077648</v>
      </c>
      <c r="BW10" s="36">
        <v>104</v>
      </c>
      <c r="BX10" s="37">
        <v>71</v>
      </c>
      <c r="BY10" s="38">
        <f t="shared" ref="BY10" si="100">SUM(BW10:BX10)</f>
        <v>175</v>
      </c>
      <c r="BZ10" s="39">
        <f t="shared" ref="BZ10" si="101">(BY10/BY$5)*100</f>
        <v>8.0275229357798175</v>
      </c>
      <c r="CA10" s="40">
        <f t="shared" si="39"/>
        <v>0.64613794121990842</v>
      </c>
      <c r="CB10" s="41">
        <v>86</v>
      </c>
      <c r="CC10" s="42">
        <f t="shared" ref="CC10" si="102">(CB10/BY10)*100</f>
        <v>49.142857142857146</v>
      </c>
      <c r="CD10" s="43">
        <f t="shared" ref="CD10" si="103">(CB10/BY$5)*100</f>
        <v>3.9449541284403673</v>
      </c>
      <c r="CE10" s="44">
        <f t="shared" si="42"/>
        <v>0.31753064539949782</v>
      </c>
      <c r="CF10" s="36">
        <v>66</v>
      </c>
      <c r="CG10" s="37">
        <v>59</v>
      </c>
      <c r="CH10" s="38">
        <f t="shared" ref="CH10" si="104">SUM(CF10:CG10)</f>
        <v>125</v>
      </c>
      <c r="CI10" s="39">
        <f t="shared" ref="CI10" si="105">(CH10/CH$5)*100</f>
        <v>8.3836351441985251</v>
      </c>
      <c r="CJ10" s="40">
        <f t="shared" si="44"/>
        <v>0.57667466322199668</v>
      </c>
      <c r="CK10" s="41">
        <v>53</v>
      </c>
      <c r="CL10" s="42">
        <f t="shared" ref="CL10" si="106">(CK10/CH10)*100</f>
        <v>42.4</v>
      </c>
      <c r="CM10" s="43">
        <f t="shared" ref="CM10" si="107">(CK10/CH$5)*100</f>
        <v>3.5546613011401744</v>
      </c>
      <c r="CN10" s="44">
        <f t="shared" si="47"/>
        <v>0.24451005720612659</v>
      </c>
      <c r="CO10" s="36"/>
      <c r="CP10" s="37"/>
      <c r="CQ10" s="38"/>
      <c r="CR10" s="39"/>
      <c r="CS10" s="40"/>
      <c r="CT10" s="41"/>
      <c r="CU10" s="42"/>
      <c r="CV10" s="43"/>
      <c r="CW10" s="44"/>
      <c r="CX10" s="36"/>
      <c r="CY10" s="37"/>
      <c r="CZ10" s="38"/>
      <c r="DA10" s="39"/>
      <c r="DB10" s="40"/>
      <c r="DC10" s="41"/>
      <c r="DD10" s="42"/>
      <c r="DE10" s="43"/>
      <c r="DF10" s="44"/>
    </row>
    <row r="11" spans="1:110">
      <c r="A11" s="34">
        <v>10454</v>
      </c>
      <c r="B11" s="35" t="s">
        <v>248</v>
      </c>
      <c r="C11" s="36"/>
      <c r="D11" s="37"/>
      <c r="E11" s="38"/>
      <c r="F11" s="39"/>
      <c r="G11" s="40"/>
      <c r="H11" s="41"/>
      <c r="I11" s="42"/>
      <c r="J11" s="43"/>
      <c r="K11" s="44"/>
      <c r="L11" s="36"/>
      <c r="M11" s="37"/>
      <c r="N11" s="38"/>
      <c r="O11" s="39"/>
      <c r="P11" s="40"/>
      <c r="Q11" s="41"/>
      <c r="R11" s="42"/>
      <c r="S11" s="43"/>
      <c r="T11" s="44"/>
      <c r="U11" s="36"/>
      <c r="V11" s="37"/>
      <c r="W11" s="38"/>
      <c r="X11" s="39"/>
      <c r="Y11" s="40"/>
      <c r="Z11" s="41"/>
      <c r="AA11" s="42"/>
      <c r="AB11" s="43"/>
      <c r="AC11" s="44"/>
      <c r="AD11" s="36"/>
      <c r="AE11" s="37"/>
      <c r="AF11" s="38"/>
      <c r="AG11" s="39"/>
      <c r="AH11" s="40"/>
      <c r="AI11" s="41"/>
      <c r="AJ11" s="42"/>
      <c r="AK11" s="43"/>
      <c r="AL11" s="44"/>
      <c r="AM11" s="36"/>
      <c r="AN11" s="37"/>
      <c r="AO11" s="38"/>
      <c r="AP11" s="39"/>
      <c r="AQ11" s="40"/>
      <c r="AR11" s="41"/>
      <c r="AS11" s="42"/>
      <c r="AT11" s="43"/>
      <c r="AU11" s="44"/>
      <c r="AV11" s="36"/>
      <c r="AW11" s="37"/>
      <c r="AX11" s="38"/>
      <c r="AY11" s="39"/>
      <c r="AZ11" s="40"/>
      <c r="BA11" s="41"/>
      <c r="BB11" s="42"/>
      <c r="BC11" s="43"/>
      <c r="BD11" s="44"/>
      <c r="BE11" s="36"/>
      <c r="BF11" s="37"/>
      <c r="BG11" s="38"/>
      <c r="BH11" s="39"/>
      <c r="BI11" s="40"/>
      <c r="BJ11" s="41"/>
      <c r="BK11" s="42"/>
      <c r="BL11" s="43"/>
      <c r="BM11" s="44"/>
      <c r="BN11" s="36"/>
      <c r="BO11" s="37"/>
      <c r="BP11" s="38"/>
      <c r="BQ11" s="39"/>
      <c r="BR11" s="40"/>
      <c r="BS11" s="41"/>
      <c r="BT11" s="42"/>
      <c r="BU11" s="43"/>
      <c r="BV11" s="44"/>
      <c r="BW11" s="36"/>
      <c r="BX11" s="37"/>
      <c r="BY11" s="38"/>
      <c r="BZ11" s="39"/>
      <c r="CA11" s="40"/>
      <c r="CB11" s="41"/>
      <c r="CC11" s="42"/>
      <c r="CD11" s="43"/>
      <c r="CE11" s="44"/>
      <c r="CF11" s="36"/>
      <c r="CG11" s="37"/>
      <c r="CH11" s="38"/>
      <c r="CI11" s="39"/>
      <c r="CJ11" s="40"/>
      <c r="CK11" s="41"/>
      <c r="CL11" s="42"/>
      <c r="CM11" s="43"/>
      <c r="CN11" s="44"/>
      <c r="CO11" s="36">
        <v>155</v>
      </c>
      <c r="CP11" s="37">
        <v>146</v>
      </c>
      <c r="CQ11" s="38">
        <f t="shared" si="61"/>
        <v>301</v>
      </c>
      <c r="CR11" s="39">
        <f t="shared" si="48"/>
        <v>23.082822085889571</v>
      </c>
      <c r="CS11" s="40">
        <f>(CQ11/$CQ$115)*100</f>
        <v>1.4397091883101354</v>
      </c>
      <c r="CT11" s="41">
        <f>CQ11-191</f>
        <v>110</v>
      </c>
      <c r="CU11" s="42">
        <f t="shared" si="62"/>
        <v>36.544850498338874</v>
      </c>
      <c r="CV11" s="43">
        <f t="shared" si="63"/>
        <v>8.4355828220858893</v>
      </c>
      <c r="CW11" s="44">
        <f>(CT11/$CQ$115)*100</f>
        <v>0.52613957047878701</v>
      </c>
      <c r="CX11" s="36">
        <v>237</v>
      </c>
      <c r="CY11" s="37">
        <v>129</v>
      </c>
      <c r="CZ11" s="38">
        <f t="shared" ref="CZ11:CZ14" si="108">SUM(CX11:CY11)</f>
        <v>366</v>
      </c>
      <c r="DA11" s="39">
        <f t="shared" ref="DA11:DA13" si="109">(CZ11/CZ$5)*100</f>
        <v>25.487465181058493</v>
      </c>
      <c r="DB11" s="40">
        <f>(CZ11/$CZ$115)*100</f>
        <v>1.569939518723459</v>
      </c>
      <c r="DC11" s="41">
        <f>CZ11-229</f>
        <v>137</v>
      </c>
      <c r="DD11" s="42">
        <f t="shared" ref="DD11:DD14" si="110">(DC11/CZ11)*100</f>
        <v>37.431693989071043</v>
      </c>
      <c r="DE11" s="43">
        <f>(DC11/CZ$5)*100</f>
        <v>9.5403899721448475</v>
      </c>
      <c r="DF11" s="44">
        <f t="shared" si="65"/>
        <v>0.58765495646205979</v>
      </c>
    </row>
    <row r="12" spans="1:110">
      <c r="A12" s="383" t="s">
        <v>19</v>
      </c>
      <c r="B12" s="384"/>
      <c r="C12" s="25">
        <f>SUM(C13)</f>
        <v>1930</v>
      </c>
      <c r="D12" s="26">
        <f>SUM(D13)</f>
        <v>25</v>
      </c>
      <c r="E12" s="27">
        <f t="shared" si="49"/>
        <v>1955</v>
      </c>
      <c r="F12" s="28">
        <f t="shared" si="0"/>
        <v>43.099647266313937</v>
      </c>
      <c r="G12" s="29">
        <f>(E12/$E$115)*100</f>
        <v>3.5027681722896102</v>
      </c>
      <c r="H12" s="30">
        <f>SUM(H13)</f>
        <v>368</v>
      </c>
      <c r="I12" s="31">
        <f t="shared" si="2"/>
        <v>18.823529411764707</v>
      </c>
      <c r="J12" s="32">
        <f t="shared" si="3"/>
        <v>8.1128747795414462</v>
      </c>
      <c r="K12" s="33">
        <f>(H12/$E$115)*100</f>
        <v>0.65934459713686777</v>
      </c>
      <c r="L12" s="25">
        <f>SUM(L13)</f>
        <v>1339</v>
      </c>
      <c r="M12" s="26">
        <f>SUM(M13)</f>
        <v>512</v>
      </c>
      <c r="N12" s="27">
        <f t="shared" si="50"/>
        <v>1851</v>
      </c>
      <c r="O12" s="28">
        <f t="shared" si="5"/>
        <v>48.774703557312257</v>
      </c>
      <c r="P12" s="29">
        <f>(N12/$N$115)*100</f>
        <v>4.1816333446289393</v>
      </c>
      <c r="Q12" s="30">
        <f>SUM(Q13)</f>
        <v>477</v>
      </c>
      <c r="R12" s="31">
        <f t="shared" si="7"/>
        <v>25.769854132901131</v>
      </c>
      <c r="S12" s="32">
        <f t="shared" si="51"/>
        <v>12.569169960474309</v>
      </c>
      <c r="T12" s="33">
        <f>(Q12/$N$115)*100</f>
        <v>1.0776008132836328</v>
      </c>
      <c r="U12" s="25">
        <f>SUM(U13)</f>
        <v>1281</v>
      </c>
      <c r="V12" s="26">
        <f>SUM(V13)</f>
        <v>0</v>
      </c>
      <c r="W12" s="27">
        <f t="shared" si="52"/>
        <v>1281</v>
      </c>
      <c r="X12" s="28">
        <f t="shared" si="9"/>
        <v>39.451801663073603</v>
      </c>
      <c r="Y12" s="29">
        <f>(W12/$W$115)*100</f>
        <v>3.429718875502008</v>
      </c>
      <c r="Z12" s="30">
        <f>SUM(Z13)</f>
        <v>426</v>
      </c>
      <c r="AA12" s="31">
        <f t="shared" si="11"/>
        <v>33.255269320843091</v>
      </c>
      <c r="AB12" s="32">
        <f t="shared" si="53"/>
        <v>13.119802894979982</v>
      </c>
      <c r="AC12" s="33">
        <f>(Z12/$W$115)*100</f>
        <v>1.1405622489959839</v>
      </c>
      <c r="AD12" s="25">
        <f>SUM(AD13)</f>
        <v>1193</v>
      </c>
      <c r="AE12" s="26">
        <f>SUM(AE13)</f>
        <v>0</v>
      </c>
      <c r="AF12" s="27">
        <f t="shared" si="54"/>
        <v>1193</v>
      </c>
      <c r="AG12" s="28">
        <f t="shared" si="13"/>
        <v>36.786925686093127</v>
      </c>
      <c r="AH12" s="29">
        <f>(AF12/$AF$115)*100</f>
        <v>3.4096430306667811</v>
      </c>
      <c r="AI12" s="30">
        <f>SUM(AI13)</f>
        <v>573</v>
      </c>
      <c r="AJ12" s="31">
        <f t="shared" si="15"/>
        <v>48.030176026823135</v>
      </c>
      <c r="AK12" s="32">
        <f t="shared" si="16"/>
        <v>17.668825161887142</v>
      </c>
      <c r="AL12" s="33">
        <f>(AI12/$AF$115)*100</f>
        <v>1.6376575495155619</v>
      </c>
      <c r="AM12" s="25">
        <f>SUM(AM13)</f>
        <v>1088</v>
      </c>
      <c r="AN12" s="26">
        <f>SUM(AN13)</f>
        <v>0</v>
      </c>
      <c r="AO12" s="27">
        <f t="shared" si="55"/>
        <v>1088</v>
      </c>
      <c r="AP12" s="28">
        <f t="shared" si="18"/>
        <v>36.086235489220563</v>
      </c>
      <c r="AQ12" s="29">
        <f>(AO12/$AO$115)*100</f>
        <v>3.5043643508229456</v>
      </c>
      <c r="AR12" s="30">
        <f>SUM(AR13)</f>
        <v>522</v>
      </c>
      <c r="AS12" s="31">
        <f t="shared" si="20"/>
        <v>47.977941176470587</v>
      </c>
      <c r="AT12" s="32">
        <f t="shared" si="21"/>
        <v>17.313432835820898</v>
      </c>
      <c r="AU12" s="33">
        <f>(AR12/$AO$115)*100</f>
        <v>1.6813218668470384</v>
      </c>
      <c r="AV12" s="25">
        <f>SUM(AV13)</f>
        <v>1026</v>
      </c>
      <c r="AW12" s="26">
        <f>SUM(AW13)</f>
        <v>0</v>
      </c>
      <c r="AX12" s="27">
        <f t="shared" si="56"/>
        <v>1026</v>
      </c>
      <c r="AY12" s="28">
        <f t="shared" si="23"/>
        <v>37.349836184929011</v>
      </c>
      <c r="AZ12" s="29">
        <f>(AX12/$AX$115)*100</f>
        <v>2.8359776659848528</v>
      </c>
      <c r="BA12" s="30">
        <f>SUM(BA13)</f>
        <v>0</v>
      </c>
      <c r="BB12" s="31">
        <f t="shared" si="25"/>
        <v>0</v>
      </c>
      <c r="BC12" s="32">
        <f t="shared" si="26"/>
        <v>0</v>
      </c>
      <c r="BD12" s="33">
        <f>(BA12/$AX$115)*100</f>
        <v>0</v>
      </c>
      <c r="BE12" s="25">
        <f>SUM(BE13)</f>
        <v>979</v>
      </c>
      <c r="BF12" s="26">
        <f>SUM(BF13)</f>
        <v>0</v>
      </c>
      <c r="BG12" s="27">
        <f t="shared" si="57"/>
        <v>979</v>
      </c>
      <c r="BH12" s="28">
        <f t="shared" si="28"/>
        <v>39.796747967479675</v>
      </c>
      <c r="BI12" s="29">
        <f>(BG12/$BG$115)*100</f>
        <v>3.5707772549877816</v>
      </c>
      <c r="BJ12" s="30">
        <f>SUM(BJ13)</f>
        <v>485</v>
      </c>
      <c r="BK12" s="31">
        <f t="shared" si="30"/>
        <v>49.540347293156287</v>
      </c>
      <c r="BL12" s="32">
        <f t="shared" si="31"/>
        <v>19.715447154471544</v>
      </c>
      <c r="BM12" s="33">
        <f>(BJ12/$BG$115)*100</f>
        <v>1.7689754531859794</v>
      </c>
      <c r="BN12" s="25">
        <f>SUM(BN13)</f>
        <v>1001</v>
      </c>
      <c r="BO12" s="26">
        <f>SUM(BO13)</f>
        <v>0</v>
      </c>
      <c r="BP12" s="27">
        <f t="shared" si="58"/>
        <v>1001</v>
      </c>
      <c r="BQ12" s="28">
        <f t="shared" si="33"/>
        <v>41.865328314512759</v>
      </c>
      <c r="BR12" s="29">
        <f>(BP12/$BP$115)*100</f>
        <v>3.7749368329750723</v>
      </c>
      <c r="BS12" s="30">
        <f>SUM(BS13)</f>
        <v>496</v>
      </c>
      <c r="BT12" s="31">
        <f t="shared" si="35"/>
        <v>49.550449550449549</v>
      </c>
      <c r="BU12" s="32">
        <f t="shared" si="36"/>
        <v>20.744458385612717</v>
      </c>
      <c r="BV12" s="33">
        <f>(BS12/$BP$115)*100</f>
        <v>1.8704981709846513</v>
      </c>
      <c r="BW12" s="25">
        <f>SUM(BW13)</f>
        <v>861</v>
      </c>
      <c r="BX12" s="26">
        <f>SUM(BX13)</f>
        <v>0</v>
      </c>
      <c r="BY12" s="27">
        <f t="shared" si="59"/>
        <v>861</v>
      </c>
      <c r="BZ12" s="28">
        <f t="shared" si="38"/>
        <v>39.4954128440367</v>
      </c>
      <c r="CA12" s="29">
        <f>(BY12/$BY$115)*100</f>
        <v>3.1789986708019495</v>
      </c>
      <c r="CB12" s="30">
        <f>SUM(CB13)</f>
        <v>489</v>
      </c>
      <c r="CC12" s="31">
        <f t="shared" si="40"/>
        <v>56.79442508710801</v>
      </c>
      <c r="CD12" s="32">
        <f t="shared" si="41"/>
        <v>22.431192660550458</v>
      </c>
      <c r="CE12" s="33">
        <f>(CB12/$BY$115)*100</f>
        <v>1.8054940186087727</v>
      </c>
      <c r="CF12" s="25">
        <f>SUM(CF13)</f>
        <v>696</v>
      </c>
      <c r="CG12" s="26">
        <f>SUM(CG13)</f>
        <v>0</v>
      </c>
      <c r="CH12" s="27">
        <f t="shared" si="60"/>
        <v>696</v>
      </c>
      <c r="CI12" s="28">
        <f t="shared" si="43"/>
        <v>46.680080482897388</v>
      </c>
      <c r="CJ12" s="29">
        <f>(CH12/$CH$115)*100</f>
        <v>3.2109245248200775</v>
      </c>
      <c r="CK12" s="30">
        <f>SUM(CK13)</f>
        <v>390</v>
      </c>
      <c r="CL12" s="31">
        <f t="shared" si="45"/>
        <v>56.034482758620683</v>
      </c>
      <c r="CM12" s="32">
        <f t="shared" si="46"/>
        <v>26.156941649899395</v>
      </c>
      <c r="CN12" s="33">
        <f>(CK12/$CH$115)*100</f>
        <v>1.7992249492526295</v>
      </c>
      <c r="CO12" s="25">
        <f>SUM(CO13)</f>
        <v>623</v>
      </c>
      <c r="CP12" s="26">
        <f>SUM(CP13)</f>
        <v>0</v>
      </c>
      <c r="CQ12" s="27">
        <f t="shared" si="61"/>
        <v>623</v>
      </c>
      <c r="CR12" s="28">
        <f t="shared" si="48"/>
        <v>47.776073619631902</v>
      </c>
      <c r="CS12" s="29">
        <f>(CQ12/$CQ$115)*100</f>
        <v>2.9798632037116755</v>
      </c>
      <c r="CT12" s="30">
        <f>SUM(CT13)</f>
        <v>313</v>
      </c>
      <c r="CU12" s="31">
        <f t="shared" si="62"/>
        <v>50.240770465489568</v>
      </c>
      <c r="CV12" s="32">
        <f t="shared" si="63"/>
        <v>24.003067484662576</v>
      </c>
      <c r="CW12" s="33">
        <f>(CT12/$CQ$115)*100</f>
        <v>1.4971062323623667</v>
      </c>
      <c r="CX12" s="25">
        <f>SUM(CX13)</f>
        <v>581</v>
      </c>
      <c r="CY12" s="26">
        <f>SUM(CY13)</f>
        <v>0</v>
      </c>
      <c r="CZ12" s="27">
        <f t="shared" si="108"/>
        <v>581</v>
      </c>
      <c r="DA12" s="28">
        <f t="shared" si="109"/>
        <v>40.459610027855156</v>
      </c>
      <c r="DB12" s="29">
        <f>(CZ12/$CZ$115)*100</f>
        <v>2.4921717496675675</v>
      </c>
      <c r="DC12" s="30">
        <f>SUM(DC13)</f>
        <v>307</v>
      </c>
      <c r="DD12" s="31">
        <f t="shared" si="110"/>
        <v>52.83993115318416</v>
      </c>
      <c r="DE12" s="32">
        <f t="shared" ref="DE12:DE13" si="111">(DC12/CZ$5)*100</f>
        <v>21.378830083565457</v>
      </c>
      <c r="DF12" s="33">
        <f t="shared" si="65"/>
        <v>1.3168618367434479</v>
      </c>
    </row>
    <row r="13" spans="1:110">
      <c r="A13" s="34">
        <v>10614</v>
      </c>
      <c r="B13" s="35" t="s">
        <v>20</v>
      </c>
      <c r="C13" s="36">
        <v>1930</v>
      </c>
      <c r="D13" s="37">
        <v>25</v>
      </c>
      <c r="E13" s="38">
        <f t="shared" si="49"/>
        <v>1955</v>
      </c>
      <c r="F13" s="39">
        <f t="shared" si="0"/>
        <v>43.099647266313937</v>
      </c>
      <c r="G13" s="40">
        <f>(E13/$E$115)*100</f>
        <v>3.5027681722896102</v>
      </c>
      <c r="H13" s="41">
        <v>368</v>
      </c>
      <c r="I13" s="42">
        <f t="shared" si="2"/>
        <v>18.823529411764707</v>
      </c>
      <c r="J13" s="43">
        <f t="shared" si="3"/>
        <v>8.1128747795414462</v>
      </c>
      <c r="K13" s="44">
        <f>(H13/$E$115)*100</f>
        <v>0.65934459713686777</v>
      </c>
      <c r="L13" s="36">
        <v>1339</v>
      </c>
      <c r="M13" s="37">
        <v>512</v>
      </c>
      <c r="N13" s="38">
        <f t="shared" si="50"/>
        <v>1851</v>
      </c>
      <c r="O13" s="39">
        <f t="shared" si="5"/>
        <v>48.774703557312257</v>
      </c>
      <c r="P13" s="40">
        <f>(N13/$N$115)*100</f>
        <v>4.1816333446289393</v>
      </c>
      <c r="Q13" s="41">
        <v>477</v>
      </c>
      <c r="R13" s="42">
        <f t="shared" si="7"/>
        <v>25.769854132901131</v>
      </c>
      <c r="S13" s="43">
        <f t="shared" si="51"/>
        <v>12.569169960474309</v>
      </c>
      <c r="T13" s="44">
        <f>(Q13/$N$115)*100</f>
        <v>1.0776008132836328</v>
      </c>
      <c r="U13" s="36">
        <v>1281</v>
      </c>
      <c r="V13" s="37"/>
      <c r="W13" s="38">
        <f t="shared" si="52"/>
        <v>1281</v>
      </c>
      <c r="X13" s="39">
        <f t="shared" si="9"/>
        <v>39.451801663073603</v>
      </c>
      <c r="Y13" s="40">
        <f>(W13/$W$115)*100</f>
        <v>3.429718875502008</v>
      </c>
      <c r="Z13" s="41">
        <v>426</v>
      </c>
      <c r="AA13" s="42">
        <f t="shared" si="11"/>
        <v>33.255269320843091</v>
      </c>
      <c r="AB13" s="43">
        <f>(Z13/W$5)*100</f>
        <v>13.119802894979982</v>
      </c>
      <c r="AC13" s="44">
        <f>(Z13/$W$115)*100</f>
        <v>1.1405622489959839</v>
      </c>
      <c r="AD13" s="36">
        <v>1193</v>
      </c>
      <c r="AE13" s="37"/>
      <c r="AF13" s="38">
        <f t="shared" si="54"/>
        <v>1193</v>
      </c>
      <c r="AG13" s="39">
        <f t="shared" si="13"/>
        <v>36.786925686093127</v>
      </c>
      <c r="AH13" s="40">
        <f>(AF13/$AF$115)*100</f>
        <v>3.4096430306667811</v>
      </c>
      <c r="AI13" s="41">
        <v>573</v>
      </c>
      <c r="AJ13" s="42">
        <f t="shared" si="15"/>
        <v>48.030176026823135</v>
      </c>
      <c r="AK13" s="43">
        <f t="shared" si="16"/>
        <v>17.668825161887142</v>
      </c>
      <c r="AL13" s="44">
        <f>(AI13/$AF$115)*100</f>
        <v>1.6376575495155619</v>
      </c>
      <c r="AM13" s="36">
        <v>1088</v>
      </c>
      <c r="AN13" s="37"/>
      <c r="AO13" s="38">
        <f t="shared" si="55"/>
        <v>1088</v>
      </c>
      <c r="AP13" s="39">
        <f t="shared" si="18"/>
        <v>36.086235489220563</v>
      </c>
      <c r="AQ13" s="40">
        <f>(AO13/$AO$115)*100</f>
        <v>3.5043643508229456</v>
      </c>
      <c r="AR13" s="41">
        <v>522</v>
      </c>
      <c r="AS13" s="42">
        <f t="shared" si="20"/>
        <v>47.977941176470587</v>
      </c>
      <c r="AT13" s="43">
        <f t="shared" si="21"/>
        <v>17.313432835820898</v>
      </c>
      <c r="AU13" s="44">
        <f>(AR13/$AO$115)*100</f>
        <v>1.6813218668470384</v>
      </c>
      <c r="AV13" s="36">
        <v>1026</v>
      </c>
      <c r="AW13" s="37"/>
      <c r="AX13" s="38">
        <f t="shared" si="56"/>
        <v>1026</v>
      </c>
      <c r="AY13" s="39">
        <f t="shared" si="23"/>
        <v>37.349836184929011</v>
      </c>
      <c r="AZ13" s="40">
        <f>(AX13/$AX$115)*100</f>
        <v>2.8359776659848528</v>
      </c>
      <c r="BA13" s="41"/>
      <c r="BB13" s="42">
        <f t="shared" si="25"/>
        <v>0</v>
      </c>
      <c r="BC13" s="43">
        <f t="shared" si="26"/>
        <v>0</v>
      </c>
      <c r="BD13" s="44">
        <f>(BA13/$AX$115)*100</f>
        <v>0</v>
      </c>
      <c r="BE13" s="36">
        <v>979</v>
      </c>
      <c r="BF13" s="37"/>
      <c r="BG13" s="38">
        <f t="shared" si="57"/>
        <v>979</v>
      </c>
      <c r="BH13" s="39">
        <f t="shared" si="28"/>
        <v>39.796747967479675</v>
      </c>
      <c r="BI13" s="40">
        <f>(BG13/$BG$115)*100</f>
        <v>3.5707772549877816</v>
      </c>
      <c r="BJ13" s="41">
        <v>485</v>
      </c>
      <c r="BK13" s="42">
        <f t="shared" si="30"/>
        <v>49.540347293156287</v>
      </c>
      <c r="BL13" s="43">
        <f t="shared" si="31"/>
        <v>19.715447154471544</v>
      </c>
      <c r="BM13" s="44">
        <f>(BJ13/$BG$115)*100</f>
        <v>1.7689754531859794</v>
      </c>
      <c r="BN13" s="36">
        <v>1001</v>
      </c>
      <c r="BO13" s="37"/>
      <c r="BP13" s="38">
        <f t="shared" si="58"/>
        <v>1001</v>
      </c>
      <c r="BQ13" s="39">
        <f t="shared" si="33"/>
        <v>41.865328314512759</v>
      </c>
      <c r="BR13" s="40">
        <f>(BP13/$BP$115)*100</f>
        <v>3.7749368329750723</v>
      </c>
      <c r="BS13" s="41">
        <v>496</v>
      </c>
      <c r="BT13" s="42">
        <f t="shared" si="35"/>
        <v>49.550449550449549</v>
      </c>
      <c r="BU13" s="43">
        <f t="shared" si="36"/>
        <v>20.744458385612717</v>
      </c>
      <c r="BV13" s="44">
        <f>(BS13/$BP$115)*100</f>
        <v>1.8704981709846513</v>
      </c>
      <c r="BW13" s="36">
        <v>861</v>
      </c>
      <c r="BX13" s="37"/>
      <c r="BY13" s="38">
        <f t="shared" si="59"/>
        <v>861</v>
      </c>
      <c r="BZ13" s="39">
        <f t="shared" si="38"/>
        <v>39.4954128440367</v>
      </c>
      <c r="CA13" s="40">
        <f>(BY13/$BY$115)*100</f>
        <v>3.1789986708019495</v>
      </c>
      <c r="CB13" s="41">
        <v>489</v>
      </c>
      <c r="CC13" s="42">
        <f t="shared" si="40"/>
        <v>56.79442508710801</v>
      </c>
      <c r="CD13" s="43">
        <f t="shared" si="41"/>
        <v>22.431192660550458</v>
      </c>
      <c r="CE13" s="44">
        <f>(CB13/$BY$115)*100</f>
        <v>1.8054940186087727</v>
      </c>
      <c r="CF13" s="36">
        <v>696</v>
      </c>
      <c r="CG13" s="37"/>
      <c r="CH13" s="38">
        <f t="shared" si="60"/>
        <v>696</v>
      </c>
      <c r="CI13" s="39">
        <f t="shared" si="43"/>
        <v>46.680080482897388</v>
      </c>
      <c r="CJ13" s="40">
        <f>(CH13/$CH$115)*100</f>
        <v>3.2109245248200775</v>
      </c>
      <c r="CK13" s="41">
        <v>390</v>
      </c>
      <c r="CL13" s="42">
        <f t="shared" si="45"/>
        <v>56.034482758620683</v>
      </c>
      <c r="CM13" s="43">
        <f t="shared" si="46"/>
        <v>26.156941649899395</v>
      </c>
      <c r="CN13" s="44">
        <f>(CK13/$CH$115)*100</f>
        <v>1.7992249492526295</v>
      </c>
      <c r="CO13" s="36">
        <v>623</v>
      </c>
      <c r="CP13" s="37"/>
      <c r="CQ13" s="38">
        <f t="shared" si="61"/>
        <v>623</v>
      </c>
      <c r="CR13" s="39">
        <f t="shared" si="48"/>
        <v>47.776073619631902</v>
      </c>
      <c r="CS13" s="40">
        <f>(CQ13/$CQ$115)*100</f>
        <v>2.9798632037116755</v>
      </c>
      <c r="CT13" s="41">
        <f>CQ13-310</f>
        <v>313</v>
      </c>
      <c r="CU13" s="42">
        <f t="shared" si="62"/>
        <v>50.240770465489568</v>
      </c>
      <c r="CV13" s="43">
        <f t="shared" si="63"/>
        <v>24.003067484662576</v>
      </c>
      <c r="CW13" s="44">
        <f>(CT13/$CQ$115)*100</f>
        <v>1.4971062323623667</v>
      </c>
      <c r="CX13" s="36">
        <v>581</v>
      </c>
      <c r="CY13" s="37"/>
      <c r="CZ13" s="38">
        <f t="shared" si="108"/>
        <v>581</v>
      </c>
      <c r="DA13" s="39">
        <f t="shared" si="109"/>
        <v>40.459610027855156</v>
      </c>
      <c r="DB13" s="40">
        <f>(CZ13/$CZ$115)*100</f>
        <v>2.4921717496675675</v>
      </c>
      <c r="DC13" s="41">
        <f>CZ13-274</f>
        <v>307</v>
      </c>
      <c r="DD13" s="42">
        <f t="shared" si="110"/>
        <v>52.83993115318416</v>
      </c>
      <c r="DE13" s="43">
        <f t="shared" si="111"/>
        <v>21.378830083565457</v>
      </c>
      <c r="DF13" s="44">
        <f t="shared" si="65"/>
        <v>1.3168618367434479</v>
      </c>
    </row>
    <row r="14" spans="1:110">
      <c r="A14" s="385" t="s">
        <v>21</v>
      </c>
      <c r="B14" s="386"/>
      <c r="C14" s="16">
        <f>SUM(C15,C18)</f>
        <v>780</v>
      </c>
      <c r="D14" s="17">
        <f>SUM(D15,D18)</f>
        <v>277</v>
      </c>
      <c r="E14" s="18">
        <f>SUM(C14:D14)</f>
        <v>1057</v>
      </c>
      <c r="F14" s="19">
        <f>(E14/E$14)*100</f>
        <v>100</v>
      </c>
      <c r="G14" s="20">
        <f>(E14/$E$115)*100</f>
        <v>1.8938240194936662</v>
      </c>
      <c r="H14" s="21">
        <f>SUM(H15,H18)</f>
        <v>253</v>
      </c>
      <c r="I14" s="22">
        <f t="shared" si="2"/>
        <v>23.935666982024596</v>
      </c>
      <c r="J14" s="23">
        <f>(H14/E$14)*100</f>
        <v>23.935666982024596</v>
      </c>
      <c r="K14" s="24">
        <f>(H14/$E$115)*100</f>
        <v>0.45329941053159656</v>
      </c>
      <c r="L14" s="16">
        <f>SUM(L15,L18)</f>
        <v>532</v>
      </c>
      <c r="M14" s="17">
        <f>SUM(M15,M18)</f>
        <v>232</v>
      </c>
      <c r="N14" s="18">
        <f t="shared" si="50"/>
        <v>764</v>
      </c>
      <c r="O14" s="19">
        <f>(N14/N$14)*100</f>
        <v>100</v>
      </c>
      <c r="P14" s="20">
        <f>(N14/$N$115)*100</f>
        <v>1.7259685982152944</v>
      </c>
      <c r="Q14" s="21">
        <f>SUM(Q15,Q18)</f>
        <v>233</v>
      </c>
      <c r="R14" s="22">
        <f t="shared" si="7"/>
        <v>30.497382198952877</v>
      </c>
      <c r="S14" s="23">
        <f>(Q14/N$14)*100</f>
        <v>30.497382198952877</v>
      </c>
      <c r="T14" s="24">
        <f>(Q14/$N$115)*100</f>
        <v>0.52637524003162772</v>
      </c>
      <c r="U14" s="16">
        <f>SUM(U15,U18)</f>
        <v>489</v>
      </c>
      <c r="V14" s="17">
        <f>SUM(V15,V18)</f>
        <v>218</v>
      </c>
      <c r="W14" s="18">
        <f t="shared" si="52"/>
        <v>707</v>
      </c>
      <c r="X14" s="19">
        <f>(W14/W$14)*100</f>
        <v>100</v>
      </c>
      <c r="Y14" s="20">
        <f>(W14/$W$115)*100</f>
        <v>1.8929049531459172</v>
      </c>
      <c r="Z14" s="21">
        <f>SUM(Z15,Z18)</f>
        <v>200</v>
      </c>
      <c r="AA14" s="22">
        <f t="shared" si="11"/>
        <v>28.288543140028288</v>
      </c>
      <c r="AB14" s="23">
        <f>(Z14/W$14)*100</f>
        <v>28.288543140028288</v>
      </c>
      <c r="AC14" s="24">
        <f>(Z14/$W$115)*100</f>
        <v>0.53547523427041499</v>
      </c>
      <c r="AD14" s="16">
        <f>SUM(AD15,AD18)</f>
        <v>318</v>
      </c>
      <c r="AE14" s="17">
        <f>SUM(AE15,AE18)</f>
        <v>221</v>
      </c>
      <c r="AF14" s="18">
        <f t="shared" si="54"/>
        <v>539</v>
      </c>
      <c r="AG14" s="19">
        <f>(AF14/AF$14)*100</f>
        <v>100</v>
      </c>
      <c r="AH14" s="20">
        <f>(AF14/$AF$115)*100</f>
        <v>1.540484152162108</v>
      </c>
      <c r="AI14" s="21">
        <f>SUM(AI15,AI18)</f>
        <v>231</v>
      </c>
      <c r="AJ14" s="22">
        <f t="shared" si="15"/>
        <v>42.857142857142854</v>
      </c>
      <c r="AK14" s="23">
        <f>(AI14/AF$14)*100</f>
        <v>42.857142857142854</v>
      </c>
      <c r="AL14" s="24">
        <f>(AI14/$AF$115)*100</f>
        <v>0.66020749378376065</v>
      </c>
      <c r="AM14" s="16">
        <f>SUM(AM15,AM18)</f>
        <v>332</v>
      </c>
      <c r="AN14" s="17">
        <f>SUM(AN15,AN18)</f>
        <v>179</v>
      </c>
      <c r="AO14" s="18">
        <f t="shared" si="55"/>
        <v>511</v>
      </c>
      <c r="AP14" s="19">
        <f>(AO14/AO$14)*100</f>
        <v>100</v>
      </c>
      <c r="AQ14" s="20">
        <f>(AO14/$AO$115)*100</f>
        <v>1.6458917125648211</v>
      </c>
      <c r="AR14" s="21">
        <f>SUM(AR15,AR18)</f>
        <v>234</v>
      </c>
      <c r="AS14" s="22">
        <f t="shared" si="20"/>
        <v>45.792563600782778</v>
      </c>
      <c r="AT14" s="23">
        <f>(AR14/AO$14)*100</f>
        <v>45.792563600782778</v>
      </c>
      <c r="AU14" s="24">
        <f>(AR14/$AO$115)*100</f>
        <v>0.75369600927625857</v>
      </c>
      <c r="AV14" s="16">
        <f>SUM(AV15,AV18)</f>
        <v>363</v>
      </c>
      <c r="AW14" s="17">
        <f>SUM(AW15,AW18)</f>
        <v>213</v>
      </c>
      <c r="AX14" s="18">
        <f t="shared" si="56"/>
        <v>576</v>
      </c>
      <c r="AY14" s="19">
        <f>(AX14/AX$14)*100</f>
        <v>100</v>
      </c>
      <c r="AZ14" s="20">
        <f>(AX14/$AX$115)*100</f>
        <v>1.5921278124827243</v>
      </c>
      <c r="BA14" s="21">
        <f>SUM(BA15,BA18)</f>
        <v>197</v>
      </c>
      <c r="BB14" s="22">
        <f t="shared" si="25"/>
        <v>34.201388888888893</v>
      </c>
      <c r="BC14" s="23">
        <f>(BA14/AX$14)*100</f>
        <v>34.201388888888893</v>
      </c>
      <c r="BD14" s="24">
        <f>(BA14/$AX$115)*100</f>
        <v>0.54452982475537615</v>
      </c>
      <c r="BE14" s="16">
        <f>SUM(BE15,BE18)</f>
        <v>298</v>
      </c>
      <c r="BF14" s="17">
        <f>SUM(BF15,BF18)</f>
        <v>173</v>
      </c>
      <c r="BG14" s="18">
        <f t="shared" si="57"/>
        <v>471</v>
      </c>
      <c r="BH14" s="19">
        <f>(BG14/BG$14)*100</f>
        <v>100</v>
      </c>
      <c r="BI14" s="20">
        <f>(BG14/$BG$115)*100</f>
        <v>1.7179122442280335</v>
      </c>
      <c r="BJ14" s="21">
        <f>SUM(BJ15,BJ18)</f>
        <v>192</v>
      </c>
      <c r="BK14" s="22">
        <f t="shared" si="30"/>
        <v>40.764331210191088</v>
      </c>
      <c r="BL14" s="23">
        <f>(BJ14/BG$14)*100</f>
        <v>40.764331210191088</v>
      </c>
      <c r="BM14" s="24">
        <f>(BJ14/$BG$115)*100</f>
        <v>0.70029543713754239</v>
      </c>
      <c r="BN14" s="16">
        <f>SUM(BN15,BN18)</f>
        <v>300</v>
      </c>
      <c r="BO14" s="17">
        <f>SUM(BO15,BO18)</f>
        <v>180</v>
      </c>
      <c r="BP14" s="18">
        <f t="shared" si="58"/>
        <v>480</v>
      </c>
      <c r="BQ14" s="19">
        <f>(BP14/BP$14)*100</f>
        <v>100</v>
      </c>
      <c r="BR14" s="20">
        <f>(BP14/$BP$115)*100</f>
        <v>1.8101595203077272</v>
      </c>
      <c r="BS14" s="21">
        <f>SUM(BS15,BS18)</f>
        <v>243</v>
      </c>
      <c r="BT14" s="22">
        <f t="shared" si="35"/>
        <v>50.625</v>
      </c>
      <c r="BU14" s="23">
        <f>(BS14/BP$14)*100</f>
        <v>50.625</v>
      </c>
      <c r="BV14" s="24">
        <f>(BS14/$BP$115)*100</f>
        <v>0.91639325715578679</v>
      </c>
      <c r="BW14" s="16">
        <f>SUM(BW15,BW18)</f>
        <v>246</v>
      </c>
      <c r="BX14" s="17">
        <f>SUM(BX15,BX18)</f>
        <v>192</v>
      </c>
      <c r="BY14" s="18">
        <f t="shared" si="59"/>
        <v>438</v>
      </c>
      <c r="BZ14" s="19">
        <f>(BY14/BY$14)*100</f>
        <v>100</v>
      </c>
      <c r="CA14" s="20">
        <f>(BY14/$BY$115)*100</f>
        <v>1.6171909614532565</v>
      </c>
      <c r="CB14" s="21">
        <f>SUM(CB15,CB18)</f>
        <v>277</v>
      </c>
      <c r="CC14" s="22">
        <f t="shared" si="40"/>
        <v>63.242009132420094</v>
      </c>
      <c r="CD14" s="23">
        <f>(CB14/BY$14)*100</f>
        <v>63.242009132420094</v>
      </c>
      <c r="CE14" s="24">
        <f>(CB14/$BY$115)*100</f>
        <v>1.0227440555309406</v>
      </c>
      <c r="CF14" s="16">
        <f>SUM(CF15,CF18)</f>
        <v>179</v>
      </c>
      <c r="CG14" s="17">
        <f>SUM(CG15,CG18)</f>
        <v>98</v>
      </c>
      <c r="CH14" s="18">
        <f t="shared" si="60"/>
        <v>277</v>
      </c>
      <c r="CI14" s="19">
        <f>(CH14/CH$14)*100</f>
        <v>100</v>
      </c>
      <c r="CJ14" s="20">
        <f>(CH14/$CH$115)*100</f>
        <v>1.2779110536999447</v>
      </c>
      <c r="CK14" s="21">
        <f>SUM(CK15,CK18)</f>
        <v>152</v>
      </c>
      <c r="CL14" s="22">
        <f t="shared" si="45"/>
        <v>54.873646209386287</v>
      </c>
      <c r="CM14" s="23">
        <f>(CK14/CH$14)*100</f>
        <v>54.873646209386287</v>
      </c>
      <c r="CN14" s="24">
        <f>(CK14/$CH$115)*100</f>
        <v>0.70123639047794795</v>
      </c>
      <c r="CO14" s="16">
        <f>SUM(CO15,CO18)</f>
        <v>206</v>
      </c>
      <c r="CP14" s="17">
        <f>SUM(CP15,CP18)</f>
        <v>122</v>
      </c>
      <c r="CQ14" s="18">
        <f t="shared" si="61"/>
        <v>328</v>
      </c>
      <c r="CR14" s="19">
        <f>(CQ14/CQ$14)*100</f>
        <v>100</v>
      </c>
      <c r="CS14" s="20">
        <f>(CQ14/$CQ$115)*100</f>
        <v>1.5688525374276558</v>
      </c>
      <c r="CT14" s="21">
        <f>SUM(CT15,CT18)</f>
        <v>136</v>
      </c>
      <c r="CU14" s="22">
        <f t="shared" si="62"/>
        <v>41.463414634146339</v>
      </c>
      <c r="CV14" s="23">
        <f>(CT14/CQ$14)*100</f>
        <v>41.463414634146339</v>
      </c>
      <c r="CW14" s="24">
        <f>(CT14/$CQ$115)*100</f>
        <v>0.65049983259195487</v>
      </c>
      <c r="CX14" s="16">
        <f>SUM(CX15,CX18)</f>
        <v>259</v>
      </c>
      <c r="CY14" s="17">
        <f>SUM(CY15,CY18)</f>
        <v>252</v>
      </c>
      <c r="CZ14" s="18">
        <f t="shared" si="108"/>
        <v>511</v>
      </c>
      <c r="DA14" s="19">
        <f>(CZ14/CZ$14)*100</f>
        <v>100</v>
      </c>
      <c r="DB14" s="20">
        <f>(CZ14/$CZ$115)*100</f>
        <v>2.1919100930811135</v>
      </c>
      <c r="DC14" s="21">
        <f>SUM(DC15,DC18)</f>
        <v>175</v>
      </c>
      <c r="DD14" s="22">
        <f t="shared" si="110"/>
        <v>34.246575342465754</v>
      </c>
      <c r="DE14" s="23">
        <f>(DC14/CZ$14)*100</f>
        <v>34.246575342465754</v>
      </c>
      <c r="DF14" s="24">
        <f t="shared" si="65"/>
        <v>0.75065414146613485</v>
      </c>
    </row>
    <row r="15" spans="1:110">
      <c r="A15" s="383" t="s">
        <v>22</v>
      </c>
      <c r="B15" s="384"/>
      <c r="C15" s="25">
        <f>SUM(C16:C17)</f>
        <v>780</v>
      </c>
      <c r="D15" s="26">
        <f>SUM(D16:D17)</f>
        <v>277</v>
      </c>
      <c r="E15" s="27">
        <f t="shared" si="49"/>
        <v>1057</v>
      </c>
      <c r="F15" s="28">
        <f>(E15/E$14)*100</f>
        <v>100</v>
      </c>
      <c r="G15" s="29">
        <f>(E15/$E$115)*100</f>
        <v>1.8938240194936662</v>
      </c>
      <c r="H15" s="30">
        <f>SUM(H16:H17)</f>
        <v>253</v>
      </c>
      <c r="I15" s="31">
        <f t="shared" si="2"/>
        <v>23.935666982024596</v>
      </c>
      <c r="J15" s="32">
        <f>(H15/E$14)*100</f>
        <v>23.935666982024596</v>
      </c>
      <c r="K15" s="33">
        <f>(H15/$E$115)*100</f>
        <v>0.45329941053159656</v>
      </c>
      <c r="L15" s="25">
        <f>SUM(L16:L17)</f>
        <v>532</v>
      </c>
      <c r="M15" s="26">
        <f>SUM(M16:M17)</f>
        <v>232</v>
      </c>
      <c r="N15" s="27">
        <f t="shared" si="50"/>
        <v>764</v>
      </c>
      <c r="O15" s="28">
        <f>(N15/N$14)*100</f>
        <v>100</v>
      </c>
      <c r="P15" s="29">
        <f>(N15/$N$115)*100</f>
        <v>1.7259685982152944</v>
      </c>
      <c r="Q15" s="30">
        <f>SUM(Q16:Q17)</f>
        <v>233</v>
      </c>
      <c r="R15" s="31">
        <f t="shared" si="7"/>
        <v>30.497382198952877</v>
      </c>
      <c r="S15" s="32">
        <f>(Q15/N$14)*100</f>
        <v>30.497382198952877</v>
      </c>
      <c r="T15" s="33">
        <f>(Q15/$N$115)*100</f>
        <v>0.52637524003162772</v>
      </c>
      <c r="U15" s="25">
        <f>SUM(U16:U17)</f>
        <v>489</v>
      </c>
      <c r="V15" s="26">
        <f>SUM(V16:V17)</f>
        <v>218</v>
      </c>
      <c r="W15" s="27">
        <f t="shared" si="52"/>
        <v>707</v>
      </c>
      <c r="X15" s="28">
        <f>(W15/W$14)*100</f>
        <v>100</v>
      </c>
      <c r="Y15" s="29">
        <f>(W15/$W$115)*100</f>
        <v>1.8929049531459172</v>
      </c>
      <c r="Z15" s="30">
        <f>SUM(Z16:Z17)</f>
        <v>200</v>
      </c>
      <c r="AA15" s="31">
        <f t="shared" si="11"/>
        <v>28.288543140028288</v>
      </c>
      <c r="AB15" s="32">
        <f>(Z15/W$14)*100</f>
        <v>28.288543140028288</v>
      </c>
      <c r="AC15" s="33">
        <f>(Z15/$W$115)*100</f>
        <v>0.53547523427041499</v>
      </c>
      <c r="AD15" s="25">
        <f>SUM(AD16:AD17)</f>
        <v>318</v>
      </c>
      <c r="AE15" s="26">
        <f>SUM(AE16:AE17)</f>
        <v>221</v>
      </c>
      <c r="AF15" s="27">
        <f t="shared" si="54"/>
        <v>539</v>
      </c>
      <c r="AG15" s="28">
        <f>(AF15/AF$14)*100</f>
        <v>100</v>
      </c>
      <c r="AH15" s="29">
        <f>(AF15/$AF$115)*100</f>
        <v>1.540484152162108</v>
      </c>
      <c r="AI15" s="30">
        <f>SUM(AI16:AI17)</f>
        <v>231</v>
      </c>
      <c r="AJ15" s="31">
        <f t="shared" si="15"/>
        <v>42.857142857142854</v>
      </c>
      <c r="AK15" s="32">
        <f>(AI15/AF$14)*100</f>
        <v>42.857142857142854</v>
      </c>
      <c r="AL15" s="33">
        <f>(AI15/$AF$115)*100</f>
        <v>0.66020749378376065</v>
      </c>
      <c r="AM15" s="25">
        <f>SUM(AM16:AM17)</f>
        <v>332</v>
      </c>
      <c r="AN15" s="26">
        <f>SUM(AN16:AN17)</f>
        <v>179</v>
      </c>
      <c r="AO15" s="27">
        <f t="shared" si="55"/>
        <v>511</v>
      </c>
      <c r="AP15" s="28">
        <f>(AO15/AO$14)*100</f>
        <v>100</v>
      </c>
      <c r="AQ15" s="29">
        <f>(AO15/$AO$115)*100</f>
        <v>1.6458917125648211</v>
      </c>
      <c r="AR15" s="30">
        <f>SUM(AR16:AR17)</f>
        <v>234</v>
      </c>
      <c r="AS15" s="31">
        <f t="shared" si="20"/>
        <v>45.792563600782778</v>
      </c>
      <c r="AT15" s="32">
        <f>(AR15/AO$14)*100</f>
        <v>45.792563600782778</v>
      </c>
      <c r="AU15" s="33">
        <f>(AR15/$AO$115)*100</f>
        <v>0.75369600927625857</v>
      </c>
      <c r="AV15" s="25">
        <f>SUM(AV16:AV17)</f>
        <v>363</v>
      </c>
      <c r="AW15" s="26">
        <f>SUM(AW16:AW17)</f>
        <v>213</v>
      </c>
      <c r="AX15" s="27">
        <f t="shared" si="56"/>
        <v>576</v>
      </c>
      <c r="AY15" s="28">
        <f>(AX15/AX$14)*100</f>
        <v>100</v>
      </c>
      <c r="AZ15" s="29">
        <f>(AX15/$AX$115)*100</f>
        <v>1.5921278124827243</v>
      </c>
      <c r="BA15" s="30">
        <f>SUM(BA16:BA17)</f>
        <v>197</v>
      </c>
      <c r="BB15" s="31">
        <f t="shared" si="25"/>
        <v>34.201388888888893</v>
      </c>
      <c r="BC15" s="32">
        <f>(BA15/AX$14)*100</f>
        <v>34.201388888888893</v>
      </c>
      <c r="BD15" s="33">
        <f>(BA15/$AX$115)*100</f>
        <v>0.54452982475537615</v>
      </c>
      <c r="BE15" s="25">
        <f>SUM(BE16:BE17)</f>
        <v>298</v>
      </c>
      <c r="BF15" s="26">
        <f>SUM(BF16:BF17)</f>
        <v>173</v>
      </c>
      <c r="BG15" s="27">
        <f t="shared" si="57"/>
        <v>471</v>
      </c>
      <c r="BH15" s="28">
        <f>(BG15/BG$14)*100</f>
        <v>100</v>
      </c>
      <c r="BI15" s="29">
        <f>(BG15/$BG$115)*100</f>
        <v>1.7179122442280335</v>
      </c>
      <c r="BJ15" s="30">
        <f>SUM(BJ16:BJ17)</f>
        <v>192</v>
      </c>
      <c r="BK15" s="31">
        <f t="shared" si="30"/>
        <v>40.764331210191088</v>
      </c>
      <c r="BL15" s="32">
        <f>(BJ15/BG$14)*100</f>
        <v>40.764331210191088</v>
      </c>
      <c r="BM15" s="33">
        <f>(BJ15/$BG$115)*100</f>
        <v>0.70029543713754239</v>
      </c>
      <c r="BN15" s="25">
        <f>SUM(BN16:BN17)</f>
        <v>300</v>
      </c>
      <c r="BO15" s="26">
        <f>SUM(BO16:BO17)</f>
        <v>180</v>
      </c>
      <c r="BP15" s="27">
        <f t="shared" si="58"/>
        <v>480</v>
      </c>
      <c r="BQ15" s="28">
        <f>(BP15/BP$14)*100</f>
        <v>100</v>
      </c>
      <c r="BR15" s="29">
        <f>(BP15/$BP$115)*100</f>
        <v>1.8101595203077272</v>
      </c>
      <c r="BS15" s="30">
        <f>SUM(BS16:BS17)</f>
        <v>243</v>
      </c>
      <c r="BT15" s="31">
        <f t="shared" si="35"/>
        <v>50.625</v>
      </c>
      <c r="BU15" s="32">
        <f>(BS15/BP$14)*100</f>
        <v>50.625</v>
      </c>
      <c r="BV15" s="33">
        <f>(BS15/$BP$115)*100</f>
        <v>0.91639325715578679</v>
      </c>
      <c r="BW15" s="25">
        <f>SUM(BW16:BW17)</f>
        <v>246</v>
      </c>
      <c r="BX15" s="26">
        <f>SUM(BX16:BX17)</f>
        <v>192</v>
      </c>
      <c r="BY15" s="27">
        <f t="shared" si="59"/>
        <v>438</v>
      </c>
      <c r="BZ15" s="28">
        <f>(BY15/BY$14)*100</f>
        <v>100</v>
      </c>
      <c r="CA15" s="29">
        <f>(BY15/$BY$115)*100</f>
        <v>1.6171909614532565</v>
      </c>
      <c r="CB15" s="30">
        <f>SUM(CB16:CB17)</f>
        <v>277</v>
      </c>
      <c r="CC15" s="31">
        <f t="shared" si="40"/>
        <v>63.242009132420094</v>
      </c>
      <c r="CD15" s="32">
        <f>(CB15/BY$14)*100</f>
        <v>63.242009132420094</v>
      </c>
      <c r="CE15" s="33">
        <f>(CB15/$BY$115)*100</f>
        <v>1.0227440555309406</v>
      </c>
      <c r="CF15" s="25">
        <f>SUM(CF16:CF17)</f>
        <v>179</v>
      </c>
      <c r="CG15" s="26">
        <f>SUM(CG16:CG17)</f>
        <v>98</v>
      </c>
      <c r="CH15" s="27">
        <f t="shared" si="60"/>
        <v>277</v>
      </c>
      <c r="CI15" s="28">
        <f>(CH15/CH$14)*100</f>
        <v>100</v>
      </c>
      <c r="CJ15" s="29">
        <f>(CH15/$CH$115)*100</f>
        <v>1.2779110536999447</v>
      </c>
      <c r="CK15" s="30">
        <f>SUM(CK16:CK17)</f>
        <v>152</v>
      </c>
      <c r="CL15" s="31">
        <f t="shared" si="45"/>
        <v>54.873646209386287</v>
      </c>
      <c r="CM15" s="32">
        <f>(CK15/CH$14)*100</f>
        <v>54.873646209386287</v>
      </c>
      <c r="CN15" s="33">
        <f>(CK15/$CH$115)*100</f>
        <v>0.70123639047794795</v>
      </c>
      <c r="CO15" s="25"/>
      <c r="CP15" s="26"/>
      <c r="CQ15" s="27"/>
      <c r="CR15" s="28"/>
      <c r="CS15" s="29"/>
      <c r="CT15" s="30"/>
      <c r="CU15" s="31"/>
      <c r="CV15" s="32"/>
      <c r="CW15" s="33"/>
      <c r="CX15" s="25"/>
      <c r="CY15" s="26"/>
      <c r="CZ15" s="27"/>
      <c r="DA15" s="28"/>
      <c r="DB15" s="29"/>
      <c r="DC15" s="30"/>
      <c r="DD15" s="31"/>
      <c r="DE15" s="32"/>
      <c r="DF15" s="33"/>
    </row>
    <row r="16" spans="1:110">
      <c r="A16" s="45">
        <v>15114</v>
      </c>
      <c r="B16" s="46" t="s">
        <v>23</v>
      </c>
      <c r="C16" s="47">
        <v>780</v>
      </c>
      <c r="D16" s="48">
        <v>277</v>
      </c>
      <c r="E16" s="49">
        <f t="shared" si="49"/>
        <v>1057</v>
      </c>
      <c r="F16" s="50">
        <f>(E16/E$14)*100</f>
        <v>100</v>
      </c>
      <c r="G16" s="51">
        <f>(E16/$E$115)*100</f>
        <v>1.8938240194936662</v>
      </c>
      <c r="H16" s="52">
        <v>253</v>
      </c>
      <c r="I16" s="53">
        <f t="shared" si="2"/>
        <v>23.935666982024596</v>
      </c>
      <c r="J16" s="54">
        <f>(H16/E$14)*100</f>
        <v>23.935666982024596</v>
      </c>
      <c r="K16" s="55">
        <f>(H16/$E$115)*100</f>
        <v>0.45329941053159656</v>
      </c>
      <c r="L16" s="47">
        <v>532</v>
      </c>
      <c r="M16" s="48">
        <v>232</v>
      </c>
      <c r="N16" s="49">
        <f t="shared" si="50"/>
        <v>764</v>
      </c>
      <c r="O16" s="50">
        <f>(N16/N$14)*100</f>
        <v>100</v>
      </c>
      <c r="P16" s="51">
        <f>(N16/$N$115)*100</f>
        <v>1.7259685982152944</v>
      </c>
      <c r="Q16" s="52">
        <v>233</v>
      </c>
      <c r="R16" s="53">
        <f t="shared" si="7"/>
        <v>30.497382198952877</v>
      </c>
      <c r="S16" s="54">
        <f>(Q16/N$14)*100</f>
        <v>30.497382198952877</v>
      </c>
      <c r="T16" s="55">
        <f>(Q16/$N$115)*100</f>
        <v>0.52637524003162772</v>
      </c>
      <c r="U16" s="47">
        <v>489</v>
      </c>
      <c r="V16" s="48">
        <v>218</v>
      </c>
      <c r="W16" s="49">
        <f t="shared" si="52"/>
        <v>707</v>
      </c>
      <c r="X16" s="50">
        <f>(W16/W$14)*100</f>
        <v>100</v>
      </c>
      <c r="Y16" s="51">
        <f>(W16/$W$115)*100</f>
        <v>1.8929049531459172</v>
      </c>
      <c r="Z16" s="52">
        <v>200</v>
      </c>
      <c r="AA16" s="53">
        <f t="shared" si="11"/>
        <v>28.288543140028288</v>
      </c>
      <c r="AB16" s="54">
        <f>(Z16/W$14)*100</f>
        <v>28.288543140028288</v>
      </c>
      <c r="AC16" s="55">
        <f>(Z16/$W$115)*100</f>
        <v>0.53547523427041499</v>
      </c>
      <c r="AD16" s="47">
        <v>318</v>
      </c>
      <c r="AE16" s="48">
        <v>221</v>
      </c>
      <c r="AF16" s="49">
        <f t="shared" si="54"/>
        <v>539</v>
      </c>
      <c r="AG16" s="50">
        <f>(AF16/AF$14)*100</f>
        <v>100</v>
      </c>
      <c r="AH16" s="51">
        <f>(AF16/$AF$115)*100</f>
        <v>1.540484152162108</v>
      </c>
      <c r="AI16" s="52">
        <v>231</v>
      </c>
      <c r="AJ16" s="53">
        <f t="shared" si="15"/>
        <v>42.857142857142854</v>
      </c>
      <c r="AK16" s="54">
        <f>(AI16/AF$14)*100</f>
        <v>42.857142857142854</v>
      </c>
      <c r="AL16" s="55">
        <f>(AI16/$AF$115)*100</f>
        <v>0.66020749378376065</v>
      </c>
      <c r="AM16" s="47">
        <v>332</v>
      </c>
      <c r="AN16" s="48">
        <v>179</v>
      </c>
      <c r="AO16" s="49">
        <f t="shared" si="55"/>
        <v>511</v>
      </c>
      <c r="AP16" s="50">
        <f>(AO16/AO$14)*100</f>
        <v>100</v>
      </c>
      <c r="AQ16" s="51">
        <f>(AO16/$AO$115)*100</f>
        <v>1.6458917125648211</v>
      </c>
      <c r="AR16" s="52">
        <v>234</v>
      </c>
      <c r="AS16" s="53">
        <f t="shared" si="20"/>
        <v>45.792563600782778</v>
      </c>
      <c r="AT16" s="54">
        <f>(AR16/AO$14)*100</f>
        <v>45.792563600782778</v>
      </c>
      <c r="AU16" s="55">
        <f>(AR16/$AO$115)*100</f>
        <v>0.75369600927625857</v>
      </c>
      <c r="AV16" s="47">
        <v>363</v>
      </c>
      <c r="AW16" s="48">
        <v>213</v>
      </c>
      <c r="AX16" s="49">
        <f t="shared" si="56"/>
        <v>576</v>
      </c>
      <c r="AY16" s="50">
        <f>(AX16/AX$14)*100</f>
        <v>100</v>
      </c>
      <c r="AZ16" s="51">
        <f>(AX16/$AX$115)*100</f>
        <v>1.5921278124827243</v>
      </c>
      <c r="BA16" s="52">
        <v>197</v>
      </c>
      <c r="BB16" s="53">
        <f t="shared" si="25"/>
        <v>34.201388888888893</v>
      </c>
      <c r="BC16" s="54">
        <f>(BA16/AX$14)*100</f>
        <v>34.201388888888893</v>
      </c>
      <c r="BD16" s="55">
        <f>(BA16/$AX$115)*100</f>
        <v>0.54452982475537615</v>
      </c>
      <c r="BE16" s="47"/>
      <c r="BF16" s="48"/>
      <c r="BG16" s="49"/>
      <c r="BH16" s="50"/>
      <c r="BI16" s="51"/>
      <c r="BJ16" s="52"/>
      <c r="BK16" s="53"/>
      <c r="BL16" s="54"/>
      <c r="BM16" s="55"/>
      <c r="BN16" s="47"/>
      <c r="BO16" s="48"/>
      <c r="BP16" s="49"/>
      <c r="BQ16" s="50"/>
      <c r="BR16" s="51"/>
      <c r="BS16" s="52"/>
      <c r="BT16" s="53"/>
      <c r="BU16" s="54"/>
      <c r="BV16" s="55"/>
      <c r="BW16" s="47"/>
      <c r="BX16" s="48"/>
      <c r="BY16" s="49"/>
      <c r="BZ16" s="50"/>
      <c r="CA16" s="51"/>
      <c r="CB16" s="52"/>
      <c r="CC16" s="53"/>
      <c r="CD16" s="54"/>
      <c r="CE16" s="55"/>
      <c r="CF16" s="47"/>
      <c r="CG16" s="48"/>
      <c r="CH16" s="49"/>
      <c r="CI16" s="50"/>
      <c r="CJ16" s="51"/>
      <c r="CK16" s="52"/>
      <c r="CL16" s="53"/>
      <c r="CM16" s="54"/>
      <c r="CN16" s="55"/>
      <c r="CO16" s="47"/>
      <c r="CP16" s="48"/>
      <c r="CQ16" s="49"/>
      <c r="CR16" s="50"/>
      <c r="CS16" s="51"/>
      <c r="CT16" s="52"/>
      <c r="CU16" s="53"/>
      <c r="CV16" s="54"/>
      <c r="CW16" s="55"/>
      <c r="CX16" s="47"/>
      <c r="CY16" s="48"/>
      <c r="CZ16" s="49"/>
      <c r="DA16" s="50"/>
      <c r="DB16" s="51"/>
      <c r="DC16" s="52"/>
      <c r="DD16" s="53"/>
      <c r="DE16" s="54"/>
      <c r="DF16" s="55"/>
    </row>
    <row r="17" spans="1:110">
      <c r="A17" s="45">
        <v>15124</v>
      </c>
      <c r="B17" s="46" t="s">
        <v>23</v>
      </c>
      <c r="C17" s="47"/>
      <c r="D17" s="48"/>
      <c r="E17" s="49"/>
      <c r="F17" s="50"/>
      <c r="G17" s="51"/>
      <c r="H17" s="52"/>
      <c r="I17" s="53"/>
      <c r="J17" s="54"/>
      <c r="K17" s="55"/>
      <c r="L17" s="47"/>
      <c r="M17" s="48"/>
      <c r="N17" s="49"/>
      <c r="O17" s="50"/>
      <c r="P17" s="51"/>
      <c r="Q17" s="52"/>
      <c r="R17" s="53"/>
      <c r="S17" s="54"/>
      <c r="T17" s="55"/>
      <c r="U17" s="47"/>
      <c r="V17" s="48"/>
      <c r="W17" s="49"/>
      <c r="X17" s="50"/>
      <c r="Y17" s="51"/>
      <c r="Z17" s="52"/>
      <c r="AA17" s="53"/>
      <c r="AB17" s="54"/>
      <c r="AC17" s="55"/>
      <c r="AD17" s="47"/>
      <c r="AE17" s="48"/>
      <c r="AF17" s="49"/>
      <c r="AG17" s="50"/>
      <c r="AH17" s="51"/>
      <c r="AI17" s="52"/>
      <c r="AJ17" s="53"/>
      <c r="AK17" s="54"/>
      <c r="AL17" s="55"/>
      <c r="AM17" s="47"/>
      <c r="AN17" s="48"/>
      <c r="AO17" s="49"/>
      <c r="AP17" s="50"/>
      <c r="AQ17" s="51"/>
      <c r="AR17" s="52"/>
      <c r="AS17" s="53"/>
      <c r="AT17" s="54"/>
      <c r="AU17" s="55"/>
      <c r="AV17" s="47"/>
      <c r="AW17" s="48"/>
      <c r="AX17" s="49"/>
      <c r="AY17" s="50"/>
      <c r="AZ17" s="51"/>
      <c r="BA17" s="52"/>
      <c r="BB17" s="53"/>
      <c r="BC17" s="54"/>
      <c r="BD17" s="55"/>
      <c r="BE17" s="47">
        <v>298</v>
      </c>
      <c r="BF17" s="48">
        <v>173</v>
      </c>
      <c r="BG17" s="49">
        <f t="shared" si="57"/>
        <v>471</v>
      </c>
      <c r="BH17" s="50">
        <f>(BG17/BG$14)*100</f>
        <v>100</v>
      </c>
      <c r="BI17" s="51">
        <f>(BG17/$BG$115)*100</f>
        <v>1.7179122442280335</v>
      </c>
      <c r="BJ17" s="52">
        <v>192</v>
      </c>
      <c r="BK17" s="53">
        <f t="shared" si="30"/>
        <v>40.764331210191088</v>
      </c>
      <c r="BL17" s="54">
        <f>(BJ17/BG$14)*100</f>
        <v>40.764331210191088</v>
      </c>
      <c r="BM17" s="55">
        <f>(BJ17/$BG$115)*100</f>
        <v>0.70029543713754239</v>
      </c>
      <c r="BN17" s="47">
        <v>300</v>
      </c>
      <c r="BO17" s="48">
        <v>180</v>
      </c>
      <c r="BP17" s="49">
        <f t="shared" si="58"/>
        <v>480</v>
      </c>
      <c r="BQ17" s="50">
        <f>(BP17/BP$14)*100</f>
        <v>100</v>
      </c>
      <c r="BR17" s="51">
        <f>(BP17/$BP$115)*100</f>
        <v>1.8101595203077272</v>
      </c>
      <c r="BS17" s="52">
        <v>243</v>
      </c>
      <c r="BT17" s="53">
        <f t="shared" si="35"/>
        <v>50.625</v>
      </c>
      <c r="BU17" s="54">
        <f>(BS17/BP$14)*100</f>
        <v>50.625</v>
      </c>
      <c r="BV17" s="55">
        <f>(BS17/$BP$115)*100</f>
        <v>0.91639325715578679</v>
      </c>
      <c r="BW17" s="47">
        <v>246</v>
      </c>
      <c r="BX17" s="48">
        <v>192</v>
      </c>
      <c r="BY17" s="49">
        <f t="shared" si="59"/>
        <v>438</v>
      </c>
      <c r="BZ17" s="50">
        <f>(BY17/BY$14)*100</f>
        <v>100</v>
      </c>
      <c r="CA17" s="51">
        <f>(BY17/$BY$115)*100</f>
        <v>1.6171909614532565</v>
      </c>
      <c r="CB17" s="52">
        <v>277</v>
      </c>
      <c r="CC17" s="53">
        <f t="shared" si="40"/>
        <v>63.242009132420094</v>
      </c>
      <c r="CD17" s="54">
        <f>(CB17/BY$14)*100</f>
        <v>63.242009132420094</v>
      </c>
      <c r="CE17" s="55">
        <f>(CB17/$BY$115)*100</f>
        <v>1.0227440555309406</v>
      </c>
      <c r="CF17" s="47">
        <v>179</v>
      </c>
      <c r="CG17" s="48">
        <v>98</v>
      </c>
      <c r="CH17" s="49">
        <f t="shared" si="60"/>
        <v>277</v>
      </c>
      <c r="CI17" s="50">
        <f>(CH17/CH$14)*100</f>
        <v>100</v>
      </c>
      <c r="CJ17" s="51">
        <f>(CH17/$CH$115)*100</f>
        <v>1.2779110536999447</v>
      </c>
      <c r="CK17" s="52">
        <v>152</v>
      </c>
      <c r="CL17" s="53">
        <f t="shared" si="45"/>
        <v>54.873646209386287</v>
      </c>
      <c r="CM17" s="54">
        <f>(CK17/CH$14)*100</f>
        <v>54.873646209386287</v>
      </c>
      <c r="CN17" s="55">
        <f>(CK17/$CH$115)*100</f>
        <v>0.70123639047794795</v>
      </c>
      <c r="CO17" s="47"/>
      <c r="CP17" s="48"/>
      <c r="CQ17" s="49"/>
      <c r="CR17" s="50"/>
      <c r="CS17" s="51"/>
      <c r="CT17" s="52"/>
      <c r="CU17" s="53"/>
      <c r="CV17" s="54"/>
      <c r="CW17" s="55"/>
      <c r="CX17" s="47"/>
      <c r="CY17" s="48"/>
      <c r="CZ17" s="49"/>
      <c r="DA17" s="50"/>
      <c r="DB17" s="51"/>
      <c r="DC17" s="52"/>
      <c r="DD17" s="53"/>
      <c r="DE17" s="54"/>
      <c r="DF17" s="55"/>
    </row>
    <row r="18" spans="1:110">
      <c r="A18" s="383" t="s">
        <v>251</v>
      </c>
      <c r="B18" s="384"/>
      <c r="C18" s="25"/>
      <c r="D18" s="26"/>
      <c r="E18" s="27"/>
      <c r="F18" s="28"/>
      <c r="G18" s="29"/>
      <c r="H18" s="30"/>
      <c r="I18" s="31"/>
      <c r="J18" s="32"/>
      <c r="K18" s="33"/>
      <c r="L18" s="25"/>
      <c r="M18" s="26"/>
      <c r="N18" s="27"/>
      <c r="O18" s="28"/>
      <c r="P18" s="29"/>
      <c r="Q18" s="30"/>
      <c r="R18" s="31"/>
      <c r="S18" s="32"/>
      <c r="T18" s="33"/>
      <c r="U18" s="25"/>
      <c r="V18" s="26"/>
      <c r="W18" s="27"/>
      <c r="X18" s="28"/>
      <c r="Y18" s="29"/>
      <c r="Z18" s="30"/>
      <c r="AA18" s="31"/>
      <c r="AB18" s="32"/>
      <c r="AC18" s="33"/>
      <c r="AD18" s="25"/>
      <c r="AE18" s="26"/>
      <c r="AF18" s="27"/>
      <c r="AG18" s="28"/>
      <c r="AH18" s="29"/>
      <c r="AI18" s="30"/>
      <c r="AJ18" s="31"/>
      <c r="AK18" s="32"/>
      <c r="AL18" s="33"/>
      <c r="AM18" s="25"/>
      <c r="AN18" s="26"/>
      <c r="AO18" s="27"/>
      <c r="AP18" s="28"/>
      <c r="AQ18" s="29"/>
      <c r="AR18" s="30"/>
      <c r="AS18" s="31"/>
      <c r="AT18" s="32"/>
      <c r="AU18" s="33"/>
      <c r="AV18" s="25"/>
      <c r="AW18" s="26"/>
      <c r="AX18" s="27"/>
      <c r="AY18" s="28"/>
      <c r="AZ18" s="29"/>
      <c r="BA18" s="30"/>
      <c r="BB18" s="31"/>
      <c r="BC18" s="32"/>
      <c r="BD18" s="33"/>
      <c r="BE18" s="25"/>
      <c r="BF18" s="26"/>
      <c r="BG18" s="27"/>
      <c r="BH18" s="28"/>
      <c r="BI18" s="29"/>
      <c r="BJ18" s="30"/>
      <c r="BK18" s="31"/>
      <c r="BL18" s="32"/>
      <c r="BM18" s="33"/>
      <c r="BN18" s="25"/>
      <c r="BO18" s="26"/>
      <c r="BP18" s="27"/>
      <c r="BQ18" s="28"/>
      <c r="BR18" s="29"/>
      <c r="BS18" s="30"/>
      <c r="BT18" s="31"/>
      <c r="BU18" s="32"/>
      <c r="BV18" s="33"/>
      <c r="BW18" s="25"/>
      <c r="BX18" s="26"/>
      <c r="BY18" s="27"/>
      <c r="BZ18" s="28"/>
      <c r="CA18" s="29"/>
      <c r="CB18" s="30"/>
      <c r="CC18" s="31"/>
      <c r="CD18" s="32"/>
      <c r="CE18" s="33"/>
      <c r="CF18" s="25"/>
      <c r="CG18" s="26"/>
      <c r="CH18" s="27"/>
      <c r="CI18" s="28"/>
      <c r="CJ18" s="29"/>
      <c r="CK18" s="30"/>
      <c r="CL18" s="31"/>
      <c r="CM18" s="32"/>
      <c r="CN18" s="33"/>
      <c r="CO18" s="25">
        <f>SUM(CO19:CO19)</f>
        <v>206</v>
      </c>
      <c r="CP18" s="26">
        <f>SUM(CP19:CP19)</f>
        <v>122</v>
      </c>
      <c r="CQ18" s="27">
        <f t="shared" ref="CQ18:CQ26" si="112">SUM(CO18:CP18)</f>
        <v>328</v>
      </c>
      <c r="CR18" s="28">
        <f>(CQ18/CQ$14)*100</f>
        <v>100</v>
      </c>
      <c r="CS18" s="29">
        <f>(CQ18/$CQ$115)*100</f>
        <v>1.5688525374276558</v>
      </c>
      <c r="CT18" s="30">
        <f>SUM(CT19:CT19)</f>
        <v>136</v>
      </c>
      <c r="CU18" s="31">
        <f t="shared" ref="CU18:CU26" si="113">(CT18/CQ18)*100</f>
        <v>41.463414634146339</v>
      </c>
      <c r="CV18" s="32">
        <f>(CT18/CQ$14)*100</f>
        <v>41.463414634146339</v>
      </c>
      <c r="CW18" s="33">
        <f>(CT18/$CQ$115)*100</f>
        <v>0.65049983259195487</v>
      </c>
      <c r="CX18" s="25">
        <f>SUM(CX19:CX19)</f>
        <v>259</v>
      </c>
      <c r="CY18" s="26">
        <f>SUM(CY19:CY20)</f>
        <v>252</v>
      </c>
      <c r="CZ18" s="27">
        <f>SUM(CX18:CY18)</f>
        <v>511</v>
      </c>
      <c r="DA18" s="28">
        <f>(CZ18/CZ$14)*100</f>
        <v>100</v>
      </c>
      <c r="DB18" s="29">
        <f t="shared" ref="DB18:DB26" si="114">(CZ18/$CZ$115)*100</f>
        <v>2.1919100930811135</v>
      </c>
      <c r="DC18" s="30">
        <f>SUM(DC19:DC19)</f>
        <v>175</v>
      </c>
      <c r="DD18" s="31">
        <f t="shared" ref="DD18:DD26" si="115">(DC18/CZ18)*100</f>
        <v>34.246575342465754</v>
      </c>
      <c r="DE18" s="32">
        <f>(DC18/CZ$14)*100</f>
        <v>34.246575342465754</v>
      </c>
      <c r="DF18" s="33">
        <f t="shared" si="65"/>
        <v>0.75065414146613485</v>
      </c>
    </row>
    <row r="19" spans="1:110">
      <c r="A19" s="34">
        <v>15314</v>
      </c>
      <c r="B19" s="35" t="s">
        <v>250</v>
      </c>
      <c r="C19" s="36"/>
      <c r="D19" s="37"/>
      <c r="E19" s="38"/>
      <c r="F19" s="39"/>
      <c r="G19" s="40"/>
      <c r="H19" s="41"/>
      <c r="I19" s="42"/>
      <c r="J19" s="43"/>
      <c r="K19" s="44"/>
      <c r="L19" s="36"/>
      <c r="M19" s="37"/>
      <c r="N19" s="38"/>
      <c r="O19" s="39"/>
      <c r="P19" s="40"/>
      <c r="Q19" s="41"/>
      <c r="R19" s="42"/>
      <c r="S19" s="43"/>
      <c r="T19" s="44"/>
      <c r="U19" s="36"/>
      <c r="V19" s="37"/>
      <c r="W19" s="38"/>
      <c r="X19" s="39"/>
      <c r="Y19" s="40"/>
      <c r="Z19" s="41"/>
      <c r="AA19" s="42"/>
      <c r="AB19" s="43"/>
      <c r="AC19" s="44"/>
      <c r="AD19" s="36"/>
      <c r="AE19" s="37"/>
      <c r="AF19" s="38"/>
      <c r="AG19" s="39"/>
      <c r="AH19" s="40"/>
      <c r="AI19" s="41"/>
      <c r="AJ19" s="42"/>
      <c r="AK19" s="43"/>
      <c r="AL19" s="44"/>
      <c r="AM19" s="36"/>
      <c r="AN19" s="37"/>
      <c r="AO19" s="38"/>
      <c r="AP19" s="39"/>
      <c r="AQ19" s="40"/>
      <c r="AR19" s="41"/>
      <c r="AS19" s="42"/>
      <c r="AT19" s="43"/>
      <c r="AU19" s="44"/>
      <c r="AV19" s="36"/>
      <c r="AW19" s="37"/>
      <c r="AX19" s="38"/>
      <c r="AY19" s="39"/>
      <c r="AZ19" s="40"/>
      <c r="BA19" s="41"/>
      <c r="BB19" s="42"/>
      <c r="BC19" s="43"/>
      <c r="BD19" s="44"/>
      <c r="BE19" s="36"/>
      <c r="BF19" s="37"/>
      <c r="BG19" s="38"/>
      <c r="BH19" s="39"/>
      <c r="BI19" s="40"/>
      <c r="BJ19" s="41"/>
      <c r="BK19" s="42"/>
      <c r="BL19" s="43"/>
      <c r="BM19" s="44"/>
      <c r="BN19" s="36"/>
      <c r="BO19" s="37"/>
      <c r="BP19" s="38"/>
      <c r="BQ19" s="39"/>
      <c r="BR19" s="40"/>
      <c r="BS19" s="41"/>
      <c r="BT19" s="42"/>
      <c r="BU19" s="43"/>
      <c r="BV19" s="44"/>
      <c r="BW19" s="36"/>
      <c r="BX19" s="37"/>
      <c r="BY19" s="38"/>
      <c r="BZ19" s="39"/>
      <c r="CA19" s="40"/>
      <c r="CB19" s="41"/>
      <c r="CC19" s="42"/>
      <c r="CD19" s="43"/>
      <c r="CE19" s="44"/>
      <c r="CF19" s="36"/>
      <c r="CG19" s="37"/>
      <c r="CH19" s="38"/>
      <c r="CI19" s="39"/>
      <c r="CJ19" s="40"/>
      <c r="CK19" s="41"/>
      <c r="CL19" s="42"/>
      <c r="CM19" s="43"/>
      <c r="CN19" s="44"/>
      <c r="CO19" s="36">
        <v>206</v>
      </c>
      <c r="CP19" s="37">
        <v>122</v>
      </c>
      <c r="CQ19" s="38">
        <f t="shared" si="112"/>
        <v>328</v>
      </c>
      <c r="CR19" s="39">
        <f t="shared" ref="CR19" si="116">(CQ19/CQ$5)*100</f>
        <v>25.153374233128833</v>
      </c>
      <c r="CS19" s="40">
        <f>(CQ19/$CQ$115)*100</f>
        <v>1.5688525374276558</v>
      </c>
      <c r="CT19" s="41">
        <f>CQ19-192</f>
        <v>136</v>
      </c>
      <c r="CU19" s="42">
        <f t="shared" si="113"/>
        <v>41.463414634146339</v>
      </c>
      <c r="CV19" s="43">
        <f t="shared" ref="CV19" si="117">(CT19/CQ$5)*100</f>
        <v>10.429447852760736</v>
      </c>
      <c r="CW19" s="44">
        <f>(CT19/$CQ$115)*100</f>
        <v>0.65049983259195487</v>
      </c>
      <c r="CX19" s="36">
        <v>259</v>
      </c>
      <c r="CY19" s="37">
        <v>132</v>
      </c>
      <c r="CZ19" s="38">
        <f>SUM(CX19:CY19)</f>
        <v>391</v>
      </c>
      <c r="DA19" s="39">
        <f>(CZ19/CZ$5)*100</f>
        <v>27.228412256267408</v>
      </c>
      <c r="DB19" s="40">
        <f t="shared" si="114"/>
        <v>1.6771758246471924</v>
      </c>
      <c r="DC19" s="41">
        <f>CZ19-216</f>
        <v>175</v>
      </c>
      <c r="DD19" s="42">
        <f t="shared" si="115"/>
        <v>44.757033248081839</v>
      </c>
      <c r="DE19" s="43">
        <f t="shared" ref="DE19" si="118">(DC19/CZ$5)*100</f>
        <v>12.186629526462395</v>
      </c>
      <c r="DF19" s="44">
        <f t="shared" si="65"/>
        <v>0.75065414146613485</v>
      </c>
    </row>
    <row r="20" spans="1:110">
      <c r="A20" s="34">
        <v>15324</v>
      </c>
      <c r="B20" s="35" t="s">
        <v>270</v>
      </c>
      <c r="C20" s="36"/>
      <c r="D20" s="37"/>
      <c r="E20" s="38"/>
      <c r="F20" s="39"/>
      <c r="G20" s="40"/>
      <c r="H20" s="41"/>
      <c r="I20" s="42"/>
      <c r="J20" s="43"/>
      <c r="K20" s="44"/>
      <c r="L20" s="36"/>
      <c r="M20" s="37"/>
      <c r="N20" s="38"/>
      <c r="O20" s="39"/>
      <c r="P20" s="40"/>
      <c r="Q20" s="41"/>
      <c r="R20" s="42"/>
      <c r="S20" s="43"/>
      <c r="T20" s="44"/>
      <c r="U20" s="36"/>
      <c r="V20" s="37"/>
      <c r="W20" s="38"/>
      <c r="X20" s="39"/>
      <c r="Y20" s="40"/>
      <c r="Z20" s="41"/>
      <c r="AA20" s="42"/>
      <c r="AB20" s="43"/>
      <c r="AC20" s="44"/>
      <c r="AD20" s="36"/>
      <c r="AE20" s="37"/>
      <c r="AF20" s="38"/>
      <c r="AG20" s="39"/>
      <c r="AH20" s="40"/>
      <c r="AI20" s="41"/>
      <c r="AJ20" s="42"/>
      <c r="AK20" s="43"/>
      <c r="AL20" s="44"/>
      <c r="AM20" s="36"/>
      <c r="AN20" s="37"/>
      <c r="AO20" s="38"/>
      <c r="AP20" s="39"/>
      <c r="AQ20" s="40"/>
      <c r="AR20" s="41"/>
      <c r="AS20" s="42"/>
      <c r="AT20" s="43"/>
      <c r="AU20" s="44"/>
      <c r="AV20" s="36"/>
      <c r="AW20" s="37"/>
      <c r="AX20" s="38"/>
      <c r="AY20" s="39"/>
      <c r="AZ20" s="40"/>
      <c r="BA20" s="41"/>
      <c r="BB20" s="42"/>
      <c r="BC20" s="43"/>
      <c r="BD20" s="44"/>
      <c r="BE20" s="36"/>
      <c r="BF20" s="37"/>
      <c r="BG20" s="38"/>
      <c r="BH20" s="39"/>
      <c r="BI20" s="40"/>
      <c r="BJ20" s="41"/>
      <c r="BK20" s="42"/>
      <c r="BL20" s="43"/>
      <c r="BM20" s="44"/>
      <c r="BN20" s="36"/>
      <c r="BO20" s="37"/>
      <c r="BP20" s="38"/>
      <c r="BQ20" s="39"/>
      <c r="BR20" s="40"/>
      <c r="BS20" s="41"/>
      <c r="BT20" s="42"/>
      <c r="BU20" s="43"/>
      <c r="BV20" s="44"/>
      <c r="BW20" s="36"/>
      <c r="BX20" s="37"/>
      <c r="BY20" s="38"/>
      <c r="BZ20" s="39"/>
      <c r="CA20" s="40"/>
      <c r="CB20" s="41"/>
      <c r="CC20" s="42"/>
      <c r="CD20" s="43"/>
      <c r="CE20" s="44"/>
      <c r="CF20" s="36"/>
      <c r="CG20" s="37"/>
      <c r="CH20" s="38"/>
      <c r="CI20" s="39"/>
      <c r="CJ20" s="40"/>
      <c r="CK20" s="41"/>
      <c r="CL20" s="42"/>
      <c r="CM20" s="43"/>
      <c r="CN20" s="44"/>
      <c r="CO20" s="36"/>
      <c r="CP20" s="37"/>
      <c r="CQ20" s="38"/>
      <c r="CR20" s="39"/>
      <c r="CS20" s="40"/>
      <c r="CT20" s="41"/>
      <c r="CU20" s="42"/>
      <c r="CV20" s="43"/>
      <c r="CW20" s="44"/>
      <c r="CX20" s="36"/>
      <c r="CY20" s="37">
        <v>120</v>
      </c>
      <c r="CZ20" s="38">
        <f>SUM(CX20:CY20)</f>
        <v>120</v>
      </c>
      <c r="DA20" s="39">
        <f>(CZ20/CZ$5)*100</f>
        <v>8.3565459610027855</v>
      </c>
      <c r="DB20" s="40">
        <f t="shared" si="114"/>
        <v>0.51473426843392089</v>
      </c>
      <c r="DC20" s="41">
        <f>CZ20-112</f>
        <v>8</v>
      </c>
      <c r="DD20" s="42">
        <f t="shared" ref="DD20" si="119">(DC20/CZ20)*100</f>
        <v>6.666666666666667</v>
      </c>
      <c r="DE20" s="43">
        <f t="shared" ref="DE20" si="120">(DC20/CZ$5)*100</f>
        <v>0.55710306406685239</v>
      </c>
      <c r="DF20" s="44">
        <f t="shared" si="65"/>
        <v>3.4315617895594737E-2</v>
      </c>
    </row>
    <row r="21" spans="1:110">
      <c r="A21" s="385" t="s">
        <v>24</v>
      </c>
      <c r="B21" s="386"/>
      <c r="C21" s="16">
        <f>SUM(C22,C27)</f>
        <v>2400</v>
      </c>
      <c r="D21" s="17">
        <f>SUM(D22,D27)</f>
        <v>920</v>
      </c>
      <c r="E21" s="18">
        <f>SUM(C21:D21)</f>
        <v>3320</v>
      </c>
      <c r="F21" s="19">
        <f>(E21/E$21)*100</f>
        <v>100</v>
      </c>
      <c r="G21" s="20">
        <f>(E21/$E$115)*100</f>
        <v>5.9484349524304374</v>
      </c>
      <c r="H21" s="21">
        <f>SUM(H22,H27)</f>
        <v>626</v>
      </c>
      <c r="I21" s="22">
        <f>(H21/E21)*100</f>
        <v>18.855421686746986</v>
      </c>
      <c r="J21" s="23">
        <f>(H21/E$21)*100</f>
        <v>18.855421686746986</v>
      </c>
      <c r="K21" s="24">
        <f>(H21/$E$115)*100</f>
        <v>1.1216024940426066</v>
      </c>
      <c r="L21" s="16">
        <f>SUM(L22,L27)</f>
        <v>1338</v>
      </c>
      <c r="M21" s="17">
        <f>SUM(M22,M27)</f>
        <v>716</v>
      </c>
      <c r="N21" s="18">
        <f t="shared" si="50"/>
        <v>2054</v>
      </c>
      <c r="O21" s="19">
        <f>(N21/N$21)*100</f>
        <v>100</v>
      </c>
      <c r="P21" s="20">
        <f>(N21/$N$115)*100</f>
        <v>4.6402349486049923</v>
      </c>
      <c r="Q21" s="21">
        <f>SUM(Q22,Q27)</f>
        <v>467</v>
      </c>
      <c r="R21" s="22">
        <f t="shared" si="7"/>
        <v>22.736124634858811</v>
      </c>
      <c r="S21" s="23">
        <f>(Q21/N$21)*100</f>
        <v>22.736124634858811</v>
      </c>
      <c r="T21" s="24">
        <f>(Q21/$N$115)*100</f>
        <v>1.0550096012651078</v>
      </c>
      <c r="U21" s="16">
        <f>SUM(U22,U27)</f>
        <v>1255</v>
      </c>
      <c r="V21" s="17">
        <f>SUM(V22,V27)</f>
        <v>737</v>
      </c>
      <c r="W21" s="18">
        <f t="shared" si="52"/>
        <v>1992</v>
      </c>
      <c r="X21" s="19">
        <f>(W21/W$21)*100</f>
        <v>100</v>
      </c>
      <c r="Y21" s="20">
        <f>(W21/$W$115)*100</f>
        <v>5.3333333333333339</v>
      </c>
      <c r="Z21" s="21">
        <f>SUM(Z22,Z27)</f>
        <v>340</v>
      </c>
      <c r="AA21" s="22">
        <f t="shared" si="11"/>
        <v>17.068273092369481</v>
      </c>
      <c r="AB21" s="23">
        <f>(Z21/W$21)*100</f>
        <v>17.068273092369481</v>
      </c>
      <c r="AC21" s="24">
        <f>(Z21/$W$115)*100</f>
        <v>0.91030789825970548</v>
      </c>
      <c r="AD21" s="16">
        <f>SUM(AD22,AD27)</f>
        <v>1001</v>
      </c>
      <c r="AE21" s="17">
        <f>SUM(AE22,AE27)</f>
        <v>734</v>
      </c>
      <c r="AF21" s="18">
        <f t="shared" si="54"/>
        <v>1735</v>
      </c>
      <c r="AG21" s="19">
        <f>(AF21/AF$21)*100</f>
        <v>100</v>
      </c>
      <c r="AH21" s="20">
        <f>(AF21/$AF$115)*100</f>
        <v>4.958701306124782</v>
      </c>
      <c r="AI21" s="21">
        <f>SUM(AI22,AI27)</f>
        <v>554</v>
      </c>
      <c r="AJ21" s="22">
        <f t="shared" si="15"/>
        <v>31.930835734870318</v>
      </c>
      <c r="AK21" s="23">
        <f>(AI21/AF$21)*100</f>
        <v>31.930835734870318</v>
      </c>
      <c r="AL21" s="24">
        <f>(AI21/$AF$115)*100</f>
        <v>1.583354768641573</v>
      </c>
      <c r="AM21" s="16">
        <f>SUM(AM22,AM27)</f>
        <v>769</v>
      </c>
      <c r="AN21" s="17">
        <f>SUM(AN22,AN27)</f>
        <v>604</v>
      </c>
      <c r="AO21" s="18">
        <f t="shared" si="55"/>
        <v>1373</v>
      </c>
      <c r="AP21" s="19">
        <f>(AO21/AO$21)*100</f>
        <v>100</v>
      </c>
      <c r="AQ21" s="20">
        <f>(AO21/$AO$115)*100</f>
        <v>4.4223274390440297</v>
      </c>
      <c r="AR21" s="21">
        <f>SUM(AR22,AR27)</f>
        <v>659</v>
      </c>
      <c r="AS21" s="22">
        <f t="shared" si="20"/>
        <v>47.997086671522219</v>
      </c>
      <c r="AT21" s="23">
        <f>(AR21/AO$21)*100</f>
        <v>47.997086671522219</v>
      </c>
      <c r="AU21" s="24">
        <f>(AR21/$AO$115)*100</f>
        <v>2.1225883338164717</v>
      </c>
      <c r="AV21" s="16">
        <f>SUM(AV22,AV27)</f>
        <v>4750</v>
      </c>
      <c r="AW21" s="17">
        <f>SUM(AW22,AW27)</f>
        <v>2592</v>
      </c>
      <c r="AX21" s="18">
        <f t="shared" si="56"/>
        <v>7342</v>
      </c>
      <c r="AY21" s="19">
        <f>(AX21/AX$21)*100</f>
        <v>100</v>
      </c>
      <c r="AZ21" s="20">
        <f>(AX21/$AX$115)*100</f>
        <v>20.294101387583616</v>
      </c>
      <c r="BA21" s="21">
        <f>SUM(BA22,BA27)</f>
        <v>2529</v>
      </c>
      <c r="BB21" s="22">
        <f t="shared" si="25"/>
        <v>34.445655134840642</v>
      </c>
      <c r="BC21" s="23">
        <f>(BA21/AX$21)*100</f>
        <v>34.445655134840642</v>
      </c>
      <c r="BD21" s="24">
        <f>(BA21/$AX$115)*100</f>
        <v>6.9904361766819623</v>
      </c>
      <c r="BE21" s="16">
        <f>SUM(BE22,BE27)</f>
        <v>1282</v>
      </c>
      <c r="BF21" s="17">
        <f>SUM(BF22,BF27)</f>
        <v>975</v>
      </c>
      <c r="BG21" s="18">
        <f t="shared" si="57"/>
        <v>2257</v>
      </c>
      <c r="BH21" s="19">
        <f>(BG21/BG$21)*100</f>
        <v>100</v>
      </c>
      <c r="BI21" s="20">
        <f>(BG21/$BG$115)*100</f>
        <v>8.2321187584345488</v>
      </c>
      <c r="BJ21" s="21">
        <f>SUM(BJ22,BJ27)</f>
        <v>692</v>
      </c>
      <c r="BK21" s="22">
        <f t="shared" si="30"/>
        <v>30.660168365086399</v>
      </c>
      <c r="BL21" s="23">
        <f>(BJ21/BG$21)*100</f>
        <v>30.660168365086399</v>
      </c>
      <c r="BM21" s="24">
        <f>(BJ21/$BG$115)*100</f>
        <v>2.523981471349892</v>
      </c>
      <c r="BN21" s="16">
        <f>SUM(BN22,BN27)</f>
        <v>1660</v>
      </c>
      <c r="BO21" s="17">
        <f>SUM(BO22,BO27)</f>
        <v>882</v>
      </c>
      <c r="BP21" s="18">
        <f t="shared" si="58"/>
        <v>2542</v>
      </c>
      <c r="BQ21" s="19">
        <f>(BP21/BP$21)*100</f>
        <v>100</v>
      </c>
      <c r="BR21" s="20">
        <f>(BP21/$BP$115)*100</f>
        <v>9.5863031262963396</v>
      </c>
      <c r="BS21" s="21">
        <f>SUM(BS22,BS27)</f>
        <v>784</v>
      </c>
      <c r="BT21" s="22">
        <f t="shared" si="35"/>
        <v>30.841856805664829</v>
      </c>
      <c r="BU21" s="23">
        <f>(BS21/BP$21)*100</f>
        <v>30.841856805664829</v>
      </c>
      <c r="BV21" s="24">
        <f>(BS21/$BP$115)*100</f>
        <v>2.9565938831692877</v>
      </c>
      <c r="BW21" s="16">
        <f>SUM(BW22,BW27)</f>
        <v>2285</v>
      </c>
      <c r="BX21" s="17">
        <f>SUM(BX22,BX27)</f>
        <v>1295</v>
      </c>
      <c r="BY21" s="18">
        <f t="shared" si="59"/>
        <v>3580</v>
      </c>
      <c r="BZ21" s="19">
        <f t="shared" ref="BZ21:BZ26" si="121">(BY21/BY$21)*100</f>
        <v>100</v>
      </c>
      <c r="CA21" s="20">
        <f t="shared" ref="CA21:CA26" si="122">(BY21/$BY$115)*100</f>
        <v>13.218136168955841</v>
      </c>
      <c r="CB21" s="21">
        <f>SUM(CB22,CB27)</f>
        <v>1690</v>
      </c>
      <c r="CC21" s="22">
        <f t="shared" si="40"/>
        <v>47.206703910614522</v>
      </c>
      <c r="CD21" s="23">
        <f t="shared" ref="CD21:CD26" si="123">(CB21/BY$21)*100</f>
        <v>47.206703910614522</v>
      </c>
      <c r="CE21" s="24">
        <f t="shared" ref="CE21:CE26" si="124">(CB21/$BY$115)*100</f>
        <v>6.2398464037808301</v>
      </c>
      <c r="CF21" s="16">
        <f>SUM(CF22,CF27)</f>
        <v>1129</v>
      </c>
      <c r="CG21" s="17">
        <f>SUM(CG22,CG27)</f>
        <v>951</v>
      </c>
      <c r="CH21" s="18">
        <f t="shared" si="60"/>
        <v>2080</v>
      </c>
      <c r="CI21" s="19">
        <f t="shared" ref="CI21:CI26" si="125">(CH21/CH$21)*100</f>
        <v>100</v>
      </c>
      <c r="CJ21" s="20">
        <f t="shared" ref="CJ21:CJ26" si="126">(CH21/$CH$115)*100</f>
        <v>9.5958663960140242</v>
      </c>
      <c r="CK21" s="21">
        <f>SUM(CK22,CK27)</f>
        <v>782</v>
      </c>
      <c r="CL21" s="22">
        <f t="shared" si="45"/>
        <v>37.596153846153847</v>
      </c>
      <c r="CM21" s="23">
        <f t="shared" ref="CM21:CM26" si="127">(CK21/CH$21)*100</f>
        <v>37.596153846153847</v>
      </c>
      <c r="CN21" s="24">
        <f t="shared" ref="CN21:CN26" si="128">(CK21/$CH$115)*100</f>
        <v>3.6076766931168112</v>
      </c>
      <c r="CO21" s="16">
        <f>SUM(CO22,CO27)</f>
        <v>1191</v>
      </c>
      <c r="CP21" s="17">
        <f>SUM(CP22,CP27)</f>
        <v>779</v>
      </c>
      <c r="CQ21" s="18">
        <f t="shared" si="112"/>
        <v>1970</v>
      </c>
      <c r="CR21" s="19">
        <f t="shared" ref="CR21:CR26" si="129">(CQ21/CQ$21)*100</f>
        <v>100</v>
      </c>
      <c r="CS21" s="20">
        <f t="shared" ref="CS21:CS26" si="130">(CQ21/$CQ$115)*100</f>
        <v>9.4226813985746407</v>
      </c>
      <c r="CT21" s="21">
        <f>SUM(CT22,CT27)</f>
        <v>608</v>
      </c>
      <c r="CU21" s="22">
        <f t="shared" si="113"/>
        <v>30.862944162436552</v>
      </c>
      <c r="CV21" s="23">
        <f t="shared" ref="CV21:CV26" si="131">(CT21/CQ$21)*100</f>
        <v>30.862944162436552</v>
      </c>
      <c r="CW21" s="24">
        <f t="shared" ref="CW21:CW26" si="132">(CT21/$CQ$115)*100</f>
        <v>2.9081168986463863</v>
      </c>
      <c r="CX21" s="16">
        <f>SUM(CX22,CX27)</f>
        <v>1563</v>
      </c>
      <c r="CY21" s="17">
        <f>SUM(CY22,CY27)</f>
        <v>1023</v>
      </c>
      <c r="CZ21" s="18">
        <f>SUM(CX21:CY21)</f>
        <v>2586</v>
      </c>
      <c r="DA21" s="19">
        <f t="shared" ref="DA21:DA26" si="133">(CZ21/CZ$21)*100</f>
        <v>100</v>
      </c>
      <c r="DB21" s="20">
        <f t="shared" si="114"/>
        <v>11.092523484750998</v>
      </c>
      <c r="DC21" s="21">
        <f>SUM(DC22,DC27)</f>
        <v>764</v>
      </c>
      <c r="DD21" s="22">
        <f t="shared" si="115"/>
        <v>29.543696829079657</v>
      </c>
      <c r="DE21" s="23">
        <f t="shared" ref="DE21:DE26" si="134">(DC21/CZ$21)*100</f>
        <v>29.543696829079657</v>
      </c>
      <c r="DF21" s="24">
        <f t="shared" si="65"/>
        <v>3.2771415090292972</v>
      </c>
    </row>
    <row r="22" spans="1:110">
      <c r="A22" s="383" t="s">
        <v>25</v>
      </c>
      <c r="B22" s="384"/>
      <c r="C22" s="25"/>
      <c r="D22" s="26"/>
      <c r="E22" s="27"/>
      <c r="F22" s="28"/>
      <c r="G22" s="29"/>
      <c r="H22" s="30"/>
      <c r="I22" s="31"/>
      <c r="J22" s="32"/>
      <c r="K22" s="33"/>
      <c r="L22" s="25"/>
      <c r="M22" s="26"/>
      <c r="N22" s="27"/>
      <c r="O22" s="28"/>
      <c r="P22" s="29"/>
      <c r="Q22" s="30"/>
      <c r="R22" s="31"/>
      <c r="S22" s="32"/>
      <c r="T22" s="33"/>
      <c r="U22" s="25"/>
      <c r="V22" s="26"/>
      <c r="W22" s="27"/>
      <c r="X22" s="28"/>
      <c r="Y22" s="29"/>
      <c r="Z22" s="30"/>
      <c r="AA22" s="31"/>
      <c r="AB22" s="32"/>
      <c r="AC22" s="33"/>
      <c r="AD22" s="25"/>
      <c r="AE22" s="26"/>
      <c r="AF22" s="27"/>
      <c r="AG22" s="28"/>
      <c r="AH22" s="29"/>
      <c r="AI22" s="30"/>
      <c r="AJ22" s="31"/>
      <c r="AK22" s="32"/>
      <c r="AL22" s="33"/>
      <c r="AM22" s="25"/>
      <c r="AN22" s="26"/>
      <c r="AO22" s="27"/>
      <c r="AP22" s="28"/>
      <c r="AQ22" s="29"/>
      <c r="AR22" s="30"/>
      <c r="AS22" s="31"/>
      <c r="AT22" s="32"/>
      <c r="AU22" s="33"/>
      <c r="AV22" s="25"/>
      <c r="AW22" s="26"/>
      <c r="AX22" s="27"/>
      <c r="AY22" s="28"/>
      <c r="AZ22" s="29"/>
      <c r="BA22" s="30"/>
      <c r="BB22" s="31"/>
      <c r="BC22" s="32"/>
      <c r="BD22" s="33"/>
      <c r="BE22" s="25">
        <f>SUM(BE23:BE26)</f>
        <v>1282</v>
      </c>
      <c r="BF22" s="26">
        <f>SUM(BF23:BF26)</f>
        <v>975</v>
      </c>
      <c r="BG22" s="27">
        <f t="shared" si="57"/>
        <v>2257</v>
      </c>
      <c r="BH22" s="28">
        <f>(BG22/BG$21)*100</f>
        <v>100</v>
      </c>
      <c r="BI22" s="29">
        <f>(BG22/$BG$115)*100</f>
        <v>8.2321187584345488</v>
      </c>
      <c r="BJ22" s="30">
        <f>SUM(BJ23:BJ26)</f>
        <v>692</v>
      </c>
      <c r="BK22" s="31">
        <f t="shared" si="30"/>
        <v>30.660168365086399</v>
      </c>
      <c r="BL22" s="32">
        <f>(BJ22/BG$21)*100</f>
        <v>30.660168365086399</v>
      </c>
      <c r="BM22" s="33">
        <f>(BJ22/$BG$115)*100</f>
        <v>2.523981471349892</v>
      </c>
      <c r="BN22" s="25">
        <f>SUM(BN23:BN26)</f>
        <v>1660</v>
      </c>
      <c r="BO22" s="26">
        <f>SUM(BO23:BO26)</f>
        <v>882</v>
      </c>
      <c r="BP22" s="27">
        <f t="shared" si="58"/>
        <v>2542</v>
      </c>
      <c r="BQ22" s="28">
        <f>(BP22/BP$21)*100</f>
        <v>100</v>
      </c>
      <c r="BR22" s="29">
        <f>(BP22/$BP$115)*100</f>
        <v>9.5863031262963396</v>
      </c>
      <c r="BS22" s="30">
        <f>SUM(BS23:BS26)</f>
        <v>784</v>
      </c>
      <c r="BT22" s="31">
        <f t="shared" si="35"/>
        <v>30.841856805664829</v>
      </c>
      <c r="BU22" s="32">
        <f>(BS22/BP$21)*100</f>
        <v>30.841856805664829</v>
      </c>
      <c r="BV22" s="33">
        <f>(BS22/$BP$115)*100</f>
        <v>2.9565938831692877</v>
      </c>
      <c r="BW22" s="25">
        <f>SUM(BW23:BW26)</f>
        <v>2285</v>
      </c>
      <c r="BX22" s="26">
        <f>SUM(BX23:BX26)</f>
        <v>1295</v>
      </c>
      <c r="BY22" s="27">
        <f t="shared" si="59"/>
        <v>3580</v>
      </c>
      <c r="BZ22" s="28">
        <f t="shared" si="121"/>
        <v>100</v>
      </c>
      <c r="CA22" s="29">
        <f t="shared" si="122"/>
        <v>13.218136168955841</v>
      </c>
      <c r="CB22" s="30">
        <f>SUM(CB23:CB26)</f>
        <v>1690</v>
      </c>
      <c r="CC22" s="31">
        <f t="shared" si="40"/>
        <v>47.206703910614522</v>
      </c>
      <c r="CD22" s="32">
        <f t="shared" si="123"/>
        <v>47.206703910614522</v>
      </c>
      <c r="CE22" s="33">
        <f t="shared" si="124"/>
        <v>6.2398464037808301</v>
      </c>
      <c r="CF22" s="25">
        <f>SUM(CF23:CF26)</f>
        <v>1129</v>
      </c>
      <c r="CG22" s="26">
        <f>SUM(CG23:CG26)</f>
        <v>951</v>
      </c>
      <c r="CH22" s="27">
        <f t="shared" si="60"/>
        <v>2080</v>
      </c>
      <c r="CI22" s="28">
        <f t="shared" si="125"/>
        <v>100</v>
      </c>
      <c r="CJ22" s="29">
        <f t="shared" si="126"/>
        <v>9.5958663960140242</v>
      </c>
      <c r="CK22" s="30">
        <f>SUM(CK23:CK26)</f>
        <v>782</v>
      </c>
      <c r="CL22" s="31">
        <f t="shared" si="45"/>
        <v>37.596153846153847</v>
      </c>
      <c r="CM22" s="32">
        <f t="shared" si="127"/>
        <v>37.596153846153847</v>
      </c>
      <c r="CN22" s="33">
        <f t="shared" si="128"/>
        <v>3.6076766931168112</v>
      </c>
      <c r="CO22" s="25">
        <f>SUM(CO23:CO26)</f>
        <v>1191</v>
      </c>
      <c r="CP22" s="26">
        <f>SUM(CP23:CP26)</f>
        <v>779</v>
      </c>
      <c r="CQ22" s="27">
        <f t="shared" si="112"/>
        <v>1970</v>
      </c>
      <c r="CR22" s="28">
        <f t="shared" si="129"/>
        <v>100</v>
      </c>
      <c r="CS22" s="29">
        <f t="shared" si="130"/>
        <v>9.4226813985746407</v>
      </c>
      <c r="CT22" s="30">
        <f>SUM(CT23:CT26)</f>
        <v>608</v>
      </c>
      <c r="CU22" s="31">
        <f t="shared" si="113"/>
        <v>30.862944162436552</v>
      </c>
      <c r="CV22" s="32">
        <f t="shared" si="131"/>
        <v>30.862944162436552</v>
      </c>
      <c r="CW22" s="33">
        <f t="shared" si="132"/>
        <v>2.9081168986463863</v>
      </c>
      <c r="CX22" s="25">
        <f>SUM(CX23:CX26)</f>
        <v>1563</v>
      </c>
      <c r="CY22" s="26">
        <f>SUM(CY23:CY26)</f>
        <v>1023</v>
      </c>
      <c r="CZ22" s="27">
        <f t="shared" ref="CZ22:CZ26" si="135">SUM(CX22:CY22)</f>
        <v>2586</v>
      </c>
      <c r="DA22" s="28">
        <f>(CZ22/CZ$21)*100</f>
        <v>100</v>
      </c>
      <c r="DB22" s="29">
        <f t="shared" si="114"/>
        <v>11.092523484750998</v>
      </c>
      <c r="DC22" s="30">
        <f>SUM(DC23:DC26)</f>
        <v>764</v>
      </c>
      <c r="DD22" s="31">
        <f t="shared" si="115"/>
        <v>29.543696829079657</v>
      </c>
      <c r="DE22" s="32">
        <f t="shared" si="134"/>
        <v>29.543696829079657</v>
      </c>
      <c r="DF22" s="33">
        <f t="shared" si="65"/>
        <v>3.2771415090292972</v>
      </c>
    </row>
    <row r="23" spans="1:110">
      <c r="A23" s="45">
        <v>20014</v>
      </c>
      <c r="B23" s="56" t="s">
        <v>26</v>
      </c>
      <c r="C23" s="47"/>
      <c r="D23" s="48"/>
      <c r="E23" s="49"/>
      <c r="F23" s="50"/>
      <c r="G23" s="51"/>
      <c r="H23" s="52"/>
      <c r="I23" s="53"/>
      <c r="J23" s="54"/>
      <c r="K23" s="55"/>
      <c r="L23" s="47"/>
      <c r="M23" s="48"/>
      <c r="N23" s="49"/>
      <c r="O23" s="50"/>
      <c r="P23" s="51"/>
      <c r="Q23" s="52"/>
      <c r="R23" s="53"/>
      <c r="S23" s="54"/>
      <c r="T23" s="55"/>
      <c r="U23" s="47"/>
      <c r="V23" s="48"/>
      <c r="W23" s="49"/>
      <c r="X23" s="50"/>
      <c r="Y23" s="51"/>
      <c r="Z23" s="52"/>
      <c r="AA23" s="53"/>
      <c r="AB23" s="54"/>
      <c r="AC23" s="55"/>
      <c r="AD23" s="47"/>
      <c r="AE23" s="48"/>
      <c r="AF23" s="49"/>
      <c r="AG23" s="50"/>
      <c r="AH23" s="51"/>
      <c r="AI23" s="52"/>
      <c r="AJ23" s="53"/>
      <c r="AK23" s="54"/>
      <c r="AL23" s="55"/>
      <c r="AM23" s="47"/>
      <c r="AN23" s="48"/>
      <c r="AO23" s="49"/>
      <c r="AP23" s="50"/>
      <c r="AQ23" s="51"/>
      <c r="AR23" s="52"/>
      <c r="AS23" s="53"/>
      <c r="AT23" s="54"/>
      <c r="AU23" s="55"/>
      <c r="AV23" s="47"/>
      <c r="AW23" s="48"/>
      <c r="AX23" s="49"/>
      <c r="AY23" s="50"/>
      <c r="AZ23" s="51"/>
      <c r="BA23" s="52"/>
      <c r="BB23" s="53"/>
      <c r="BC23" s="54"/>
      <c r="BD23" s="55"/>
      <c r="BE23" s="47"/>
      <c r="BF23" s="48"/>
      <c r="BG23" s="49"/>
      <c r="BH23" s="50"/>
      <c r="BI23" s="51"/>
      <c r="BJ23" s="52"/>
      <c r="BK23" s="53"/>
      <c r="BL23" s="54"/>
      <c r="BM23" s="55"/>
      <c r="BN23" s="47"/>
      <c r="BO23" s="48"/>
      <c r="BP23" s="49"/>
      <c r="BQ23" s="50"/>
      <c r="BR23" s="51"/>
      <c r="BS23" s="52"/>
      <c r="BT23" s="53"/>
      <c r="BU23" s="54"/>
      <c r="BV23" s="55"/>
      <c r="BW23" s="47">
        <v>164</v>
      </c>
      <c r="BX23" s="48">
        <v>105</v>
      </c>
      <c r="BY23" s="49">
        <f t="shared" si="59"/>
        <v>269</v>
      </c>
      <c r="BZ23" s="50">
        <f t="shared" si="121"/>
        <v>7.5139664804469275</v>
      </c>
      <c r="CA23" s="51">
        <f t="shared" si="122"/>
        <v>0.99320632107517348</v>
      </c>
      <c r="CB23" s="52">
        <v>148</v>
      </c>
      <c r="CC23" s="53">
        <f t="shared" si="40"/>
        <v>55.018587360594793</v>
      </c>
      <c r="CD23" s="54">
        <f t="shared" si="123"/>
        <v>4.1340782122905022</v>
      </c>
      <c r="CE23" s="55">
        <f t="shared" si="124"/>
        <v>0.54644808743169404</v>
      </c>
      <c r="CF23" s="47">
        <v>106</v>
      </c>
      <c r="CG23" s="48">
        <v>69</v>
      </c>
      <c r="CH23" s="49">
        <f t="shared" si="60"/>
        <v>175</v>
      </c>
      <c r="CI23" s="50">
        <f t="shared" si="125"/>
        <v>8.4134615384615383</v>
      </c>
      <c r="CJ23" s="51">
        <f t="shared" si="126"/>
        <v>0.8073445285107953</v>
      </c>
      <c r="CK23" s="52">
        <v>78</v>
      </c>
      <c r="CL23" s="53">
        <f t="shared" si="45"/>
        <v>44.571428571428569</v>
      </c>
      <c r="CM23" s="54">
        <f t="shared" si="127"/>
        <v>3.75</v>
      </c>
      <c r="CN23" s="55">
        <f t="shared" si="128"/>
        <v>0.35984498985052593</v>
      </c>
      <c r="CO23" s="47">
        <v>104</v>
      </c>
      <c r="CP23" s="48">
        <v>62</v>
      </c>
      <c r="CQ23" s="49">
        <f t="shared" si="112"/>
        <v>166</v>
      </c>
      <c r="CR23" s="50">
        <f t="shared" si="129"/>
        <v>8.4263959390862944</v>
      </c>
      <c r="CS23" s="51">
        <f t="shared" si="130"/>
        <v>0.79399244272253311</v>
      </c>
      <c r="CT23" s="52">
        <f>CQ23-109</f>
        <v>57</v>
      </c>
      <c r="CU23" s="53">
        <f t="shared" si="113"/>
        <v>34.337349397590359</v>
      </c>
      <c r="CV23" s="54">
        <f t="shared" si="131"/>
        <v>2.8934010152284264</v>
      </c>
      <c r="CW23" s="55">
        <f t="shared" si="132"/>
        <v>0.27263595924809875</v>
      </c>
      <c r="CX23" s="47">
        <v>151</v>
      </c>
      <c r="CY23" s="48">
        <v>95</v>
      </c>
      <c r="CZ23" s="49">
        <f>SUM(CX23:CY23)</f>
        <v>246</v>
      </c>
      <c r="DA23" s="50">
        <f>(CZ23/CZ$21)*100</f>
        <v>9.5127610208816709</v>
      </c>
      <c r="DB23" s="51">
        <f t="shared" si="114"/>
        <v>1.0552052502895382</v>
      </c>
      <c r="DC23" s="52">
        <f>CZ23-144</f>
        <v>102</v>
      </c>
      <c r="DD23" s="53">
        <f t="shared" si="115"/>
        <v>41.463414634146339</v>
      </c>
      <c r="DE23" s="54">
        <f t="shared" si="134"/>
        <v>3.9443155452436192</v>
      </c>
      <c r="DF23" s="55">
        <f t="shared" si="65"/>
        <v>0.43752412816883285</v>
      </c>
    </row>
    <row r="24" spans="1:110">
      <c r="A24" s="45">
        <v>20024</v>
      </c>
      <c r="B24" s="56" t="s">
        <v>27</v>
      </c>
      <c r="C24" s="47"/>
      <c r="D24" s="48"/>
      <c r="E24" s="49"/>
      <c r="F24" s="50"/>
      <c r="G24" s="51"/>
      <c r="H24" s="52"/>
      <c r="I24" s="53"/>
      <c r="J24" s="54"/>
      <c r="K24" s="55"/>
      <c r="L24" s="47"/>
      <c r="M24" s="48"/>
      <c r="N24" s="49"/>
      <c r="O24" s="50"/>
      <c r="P24" s="51"/>
      <c r="Q24" s="52"/>
      <c r="R24" s="53"/>
      <c r="S24" s="54"/>
      <c r="T24" s="55"/>
      <c r="U24" s="47"/>
      <c r="V24" s="48"/>
      <c r="W24" s="49"/>
      <c r="X24" s="50"/>
      <c r="Y24" s="51"/>
      <c r="Z24" s="52"/>
      <c r="AA24" s="53"/>
      <c r="AB24" s="54"/>
      <c r="AC24" s="55"/>
      <c r="AD24" s="47"/>
      <c r="AE24" s="48"/>
      <c r="AF24" s="49"/>
      <c r="AG24" s="50"/>
      <c r="AH24" s="51"/>
      <c r="AI24" s="52"/>
      <c r="AJ24" s="53"/>
      <c r="AK24" s="54"/>
      <c r="AL24" s="55"/>
      <c r="AM24" s="47"/>
      <c r="AN24" s="48"/>
      <c r="AO24" s="49"/>
      <c r="AP24" s="50"/>
      <c r="AQ24" s="51"/>
      <c r="AR24" s="52"/>
      <c r="AS24" s="53"/>
      <c r="AT24" s="54"/>
      <c r="AU24" s="55"/>
      <c r="AV24" s="47"/>
      <c r="AW24" s="48"/>
      <c r="AX24" s="49"/>
      <c r="AY24" s="50"/>
      <c r="AZ24" s="51"/>
      <c r="BA24" s="52"/>
      <c r="BB24" s="53"/>
      <c r="BC24" s="54"/>
      <c r="BD24" s="55"/>
      <c r="BE24" s="47"/>
      <c r="BF24" s="48"/>
      <c r="BG24" s="49"/>
      <c r="BH24" s="50"/>
      <c r="BI24" s="51"/>
      <c r="BJ24" s="52"/>
      <c r="BK24" s="53"/>
      <c r="BL24" s="54"/>
      <c r="BM24" s="55"/>
      <c r="BN24" s="47"/>
      <c r="BO24" s="48"/>
      <c r="BP24" s="49"/>
      <c r="BQ24" s="50"/>
      <c r="BR24" s="51"/>
      <c r="BS24" s="52"/>
      <c r="BT24" s="53"/>
      <c r="BU24" s="54"/>
      <c r="BV24" s="55"/>
      <c r="BW24" s="47">
        <v>95</v>
      </c>
      <c r="BX24" s="48">
        <v>57</v>
      </c>
      <c r="BY24" s="49">
        <f t="shared" si="59"/>
        <v>152</v>
      </c>
      <c r="BZ24" s="50">
        <f t="shared" si="121"/>
        <v>4.2458100558659213</v>
      </c>
      <c r="CA24" s="51">
        <f t="shared" si="122"/>
        <v>0.56121695465957755</v>
      </c>
      <c r="CB24" s="52">
        <v>62</v>
      </c>
      <c r="CC24" s="53">
        <f t="shared" si="40"/>
        <v>40.789473684210527</v>
      </c>
      <c r="CD24" s="54">
        <f t="shared" si="123"/>
        <v>1.7318435754189943</v>
      </c>
      <c r="CE24" s="55">
        <f t="shared" si="124"/>
        <v>0.22891744203219613</v>
      </c>
      <c r="CF24" s="47">
        <v>58</v>
      </c>
      <c r="CG24" s="48">
        <v>34</v>
      </c>
      <c r="CH24" s="49">
        <f t="shared" si="60"/>
        <v>92</v>
      </c>
      <c r="CI24" s="50">
        <f t="shared" si="125"/>
        <v>4.4230769230769234</v>
      </c>
      <c r="CJ24" s="51">
        <f t="shared" si="126"/>
        <v>0.42443255213138958</v>
      </c>
      <c r="CK24" s="52">
        <v>37</v>
      </c>
      <c r="CL24" s="53">
        <f t="shared" si="45"/>
        <v>40.217391304347828</v>
      </c>
      <c r="CM24" s="54">
        <f t="shared" si="127"/>
        <v>1.7788461538461537</v>
      </c>
      <c r="CN24" s="55">
        <f t="shared" si="128"/>
        <v>0.17069570031371101</v>
      </c>
      <c r="CO24" s="47">
        <v>45</v>
      </c>
      <c r="CP24" s="48">
        <v>34</v>
      </c>
      <c r="CQ24" s="49">
        <f t="shared" si="112"/>
        <v>79</v>
      </c>
      <c r="CR24" s="50">
        <f t="shared" si="129"/>
        <v>4.0101522842639588</v>
      </c>
      <c r="CS24" s="51">
        <f t="shared" si="130"/>
        <v>0.37786387334385613</v>
      </c>
      <c r="CT24" s="52">
        <f>CQ24-59</f>
        <v>20</v>
      </c>
      <c r="CU24" s="53">
        <f t="shared" si="113"/>
        <v>25.316455696202532</v>
      </c>
      <c r="CV24" s="54">
        <f t="shared" si="131"/>
        <v>1.015228426395939</v>
      </c>
      <c r="CW24" s="55">
        <f t="shared" si="132"/>
        <v>9.5661740087052194E-2</v>
      </c>
      <c r="CX24" s="47">
        <v>44</v>
      </c>
      <c r="CY24" s="48">
        <v>45</v>
      </c>
      <c r="CZ24" s="49">
        <f t="shared" si="135"/>
        <v>89</v>
      </c>
      <c r="DA24" s="50">
        <f t="shared" si="133"/>
        <v>3.4416086620262956</v>
      </c>
      <c r="DB24" s="51">
        <f t="shared" si="114"/>
        <v>0.38176124908849141</v>
      </c>
      <c r="DC24" s="52">
        <f>CZ24-53</f>
        <v>36</v>
      </c>
      <c r="DD24" s="53">
        <f t="shared" si="115"/>
        <v>40.449438202247187</v>
      </c>
      <c r="DE24" s="54">
        <f t="shared" si="134"/>
        <v>1.3921113689095126</v>
      </c>
      <c r="DF24" s="55">
        <f t="shared" si="65"/>
        <v>0.15442028053017628</v>
      </c>
    </row>
    <row r="25" spans="1:110">
      <c r="A25" s="45">
        <v>20034</v>
      </c>
      <c r="B25" s="56" t="s">
        <v>28</v>
      </c>
      <c r="C25" s="47"/>
      <c r="D25" s="48"/>
      <c r="E25" s="49"/>
      <c r="F25" s="50"/>
      <c r="G25" s="51"/>
      <c r="H25" s="52"/>
      <c r="I25" s="53"/>
      <c r="J25" s="54"/>
      <c r="K25" s="55"/>
      <c r="L25" s="47"/>
      <c r="M25" s="48"/>
      <c r="N25" s="49"/>
      <c r="O25" s="50"/>
      <c r="P25" s="51"/>
      <c r="Q25" s="52"/>
      <c r="R25" s="53"/>
      <c r="S25" s="54"/>
      <c r="T25" s="55"/>
      <c r="U25" s="47"/>
      <c r="V25" s="48"/>
      <c r="W25" s="49"/>
      <c r="X25" s="50"/>
      <c r="Y25" s="51"/>
      <c r="Z25" s="52"/>
      <c r="AA25" s="53"/>
      <c r="AB25" s="54"/>
      <c r="AC25" s="55"/>
      <c r="AD25" s="47"/>
      <c r="AE25" s="48"/>
      <c r="AF25" s="49"/>
      <c r="AG25" s="50"/>
      <c r="AH25" s="51"/>
      <c r="AI25" s="52"/>
      <c r="AJ25" s="53"/>
      <c r="AK25" s="54"/>
      <c r="AL25" s="55"/>
      <c r="AM25" s="47"/>
      <c r="AN25" s="48"/>
      <c r="AO25" s="49"/>
      <c r="AP25" s="50"/>
      <c r="AQ25" s="51"/>
      <c r="AR25" s="52"/>
      <c r="AS25" s="53"/>
      <c r="AT25" s="54"/>
      <c r="AU25" s="55"/>
      <c r="AV25" s="47"/>
      <c r="AW25" s="48"/>
      <c r="AX25" s="49"/>
      <c r="AY25" s="50"/>
      <c r="AZ25" s="51"/>
      <c r="BA25" s="52"/>
      <c r="BB25" s="53"/>
      <c r="BC25" s="54"/>
      <c r="BD25" s="55"/>
      <c r="BE25" s="47"/>
      <c r="BF25" s="48"/>
      <c r="BG25" s="49"/>
      <c r="BH25" s="50"/>
      <c r="BI25" s="51"/>
      <c r="BJ25" s="52"/>
      <c r="BK25" s="53"/>
      <c r="BL25" s="54"/>
      <c r="BM25" s="55"/>
      <c r="BN25" s="47"/>
      <c r="BO25" s="48"/>
      <c r="BP25" s="49"/>
      <c r="BQ25" s="50"/>
      <c r="BR25" s="51"/>
      <c r="BS25" s="52"/>
      <c r="BT25" s="53"/>
      <c r="BU25" s="54"/>
      <c r="BV25" s="55"/>
      <c r="BW25" s="47">
        <v>42</v>
      </c>
      <c r="BX25" s="48">
        <v>22</v>
      </c>
      <c r="BY25" s="49">
        <f t="shared" si="59"/>
        <v>64</v>
      </c>
      <c r="BZ25" s="50">
        <f t="shared" si="121"/>
        <v>1.7877094972067038</v>
      </c>
      <c r="CA25" s="51">
        <f t="shared" si="122"/>
        <v>0.23630187564613794</v>
      </c>
      <c r="CB25" s="52">
        <v>35</v>
      </c>
      <c r="CC25" s="53">
        <f t="shared" si="40"/>
        <v>54.6875</v>
      </c>
      <c r="CD25" s="54">
        <f t="shared" si="123"/>
        <v>0.97765363128491622</v>
      </c>
      <c r="CE25" s="55">
        <f t="shared" si="124"/>
        <v>0.12922758824398167</v>
      </c>
      <c r="CF25" s="47">
        <v>24</v>
      </c>
      <c r="CG25" s="48">
        <v>18</v>
      </c>
      <c r="CH25" s="49">
        <f t="shared" si="60"/>
        <v>42</v>
      </c>
      <c r="CI25" s="50">
        <f t="shared" si="125"/>
        <v>2.0192307692307692</v>
      </c>
      <c r="CJ25" s="51">
        <f t="shared" si="126"/>
        <v>0.1937626868425909</v>
      </c>
      <c r="CK25" s="52">
        <v>15</v>
      </c>
      <c r="CL25" s="53">
        <f t="shared" si="45"/>
        <v>35.714285714285715</v>
      </c>
      <c r="CM25" s="54">
        <f t="shared" si="127"/>
        <v>0.72115384615384615</v>
      </c>
      <c r="CN25" s="55">
        <f t="shared" si="128"/>
        <v>6.9200959586639604E-2</v>
      </c>
      <c r="CO25" s="47">
        <v>28</v>
      </c>
      <c r="CP25" s="48">
        <v>26</v>
      </c>
      <c r="CQ25" s="49">
        <f t="shared" si="112"/>
        <v>54</v>
      </c>
      <c r="CR25" s="50">
        <f t="shared" si="129"/>
        <v>2.7411167512690358</v>
      </c>
      <c r="CS25" s="51">
        <f t="shared" si="130"/>
        <v>0.25828669823504091</v>
      </c>
      <c r="CT25" s="52">
        <f>CQ25-30</f>
        <v>24</v>
      </c>
      <c r="CU25" s="53">
        <f t="shared" si="113"/>
        <v>44.444444444444443</v>
      </c>
      <c r="CV25" s="54">
        <f t="shared" si="131"/>
        <v>1.2182741116751268</v>
      </c>
      <c r="CW25" s="55">
        <f t="shared" si="132"/>
        <v>0.11479408810446262</v>
      </c>
      <c r="CX25" s="47">
        <v>26</v>
      </c>
      <c r="CY25" s="48">
        <v>17</v>
      </c>
      <c r="CZ25" s="49">
        <f t="shared" si="135"/>
        <v>43</v>
      </c>
      <c r="DA25" s="50">
        <f t="shared" si="133"/>
        <v>1.6627996906419182</v>
      </c>
      <c r="DB25" s="51">
        <f t="shared" si="114"/>
        <v>0.18444644618882167</v>
      </c>
      <c r="DC25" s="52">
        <f>CZ25-27</f>
        <v>16</v>
      </c>
      <c r="DD25" s="53">
        <f t="shared" si="115"/>
        <v>37.209302325581397</v>
      </c>
      <c r="DE25" s="54">
        <f t="shared" si="134"/>
        <v>0.61871616395978346</v>
      </c>
      <c r="DF25" s="55">
        <f t="shared" si="65"/>
        <v>6.8631235791189474E-2</v>
      </c>
    </row>
    <row r="26" spans="1:110">
      <c r="A26" s="45">
        <v>20244</v>
      </c>
      <c r="B26" s="56" t="s">
        <v>29</v>
      </c>
      <c r="C26" s="47"/>
      <c r="D26" s="48"/>
      <c r="E26" s="49"/>
      <c r="F26" s="50"/>
      <c r="G26" s="51"/>
      <c r="H26" s="52"/>
      <c r="I26" s="53"/>
      <c r="J26" s="54"/>
      <c r="K26" s="55"/>
      <c r="L26" s="47"/>
      <c r="M26" s="48"/>
      <c r="N26" s="49"/>
      <c r="O26" s="50"/>
      <c r="P26" s="51"/>
      <c r="Q26" s="52"/>
      <c r="R26" s="53"/>
      <c r="S26" s="54"/>
      <c r="T26" s="55"/>
      <c r="U26" s="47"/>
      <c r="V26" s="48"/>
      <c r="W26" s="49"/>
      <c r="X26" s="50"/>
      <c r="Y26" s="51"/>
      <c r="Z26" s="52"/>
      <c r="AA26" s="53"/>
      <c r="AB26" s="54"/>
      <c r="AC26" s="55"/>
      <c r="AD26" s="47"/>
      <c r="AE26" s="48"/>
      <c r="AF26" s="49"/>
      <c r="AG26" s="50"/>
      <c r="AH26" s="51"/>
      <c r="AI26" s="52"/>
      <c r="AJ26" s="53"/>
      <c r="AK26" s="54"/>
      <c r="AL26" s="55"/>
      <c r="AM26" s="47"/>
      <c r="AN26" s="48"/>
      <c r="AO26" s="49"/>
      <c r="AP26" s="50"/>
      <c r="AQ26" s="51"/>
      <c r="AR26" s="52"/>
      <c r="AS26" s="53"/>
      <c r="AT26" s="54"/>
      <c r="AU26" s="55"/>
      <c r="AV26" s="47"/>
      <c r="AW26" s="48"/>
      <c r="AX26" s="49"/>
      <c r="AY26" s="50"/>
      <c r="AZ26" s="51"/>
      <c r="BA26" s="52"/>
      <c r="BB26" s="53"/>
      <c r="BC26" s="54"/>
      <c r="BD26" s="55"/>
      <c r="BE26" s="47">
        <v>1282</v>
      </c>
      <c r="BF26" s="48">
        <v>975</v>
      </c>
      <c r="BG26" s="49">
        <f t="shared" si="57"/>
        <v>2257</v>
      </c>
      <c r="BH26" s="50">
        <f>(BG26/BG$21)*100</f>
        <v>100</v>
      </c>
      <c r="BI26" s="51">
        <f>(BG26/$BG$115)*100</f>
        <v>8.2321187584345488</v>
      </c>
      <c r="BJ26" s="52">
        <v>692</v>
      </c>
      <c r="BK26" s="53">
        <f t="shared" si="30"/>
        <v>30.660168365086399</v>
      </c>
      <c r="BL26" s="54">
        <f>(BJ26/BG$21)*100</f>
        <v>30.660168365086399</v>
      </c>
      <c r="BM26" s="55">
        <f>(BJ26/$BG$115)*100</f>
        <v>2.523981471349892</v>
      </c>
      <c r="BN26" s="47">
        <v>1660</v>
      </c>
      <c r="BO26" s="48">
        <v>882</v>
      </c>
      <c r="BP26" s="49">
        <f t="shared" si="58"/>
        <v>2542</v>
      </c>
      <c r="BQ26" s="50">
        <f>(BP26/BP$21)*100</f>
        <v>100</v>
      </c>
      <c r="BR26" s="51">
        <f>(BP26/$BP$115)*100</f>
        <v>9.5863031262963396</v>
      </c>
      <c r="BS26" s="52">
        <v>784</v>
      </c>
      <c r="BT26" s="53">
        <f t="shared" si="35"/>
        <v>30.841856805664829</v>
      </c>
      <c r="BU26" s="54">
        <f>(BS26/BP$21)*100</f>
        <v>30.841856805664829</v>
      </c>
      <c r="BV26" s="55">
        <f>(BS26/$BP$115)*100</f>
        <v>2.9565938831692877</v>
      </c>
      <c r="BW26" s="47">
        <v>1984</v>
      </c>
      <c r="BX26" s="48">
        <v>1111</v>
      </c>
      <c r="BY26" s="49">
        <f t="shared" si="59"/>
        <v>3095</v>
      </c>
      <c r="BZ26" s="50">
        <f t="shared" si="121"/>
        <v>86.452513966480453</v>
      </c>
      <c r="CA26" s="51">
        <f t="shared" si="122"/>
        <v>11.427411017574952</v>
      </c>
      <c r="CB26" s="52">
        <v>1445</v>
      </c>
      <c r="CC26" s="53">
        <f t="shared" si="40"/>
        <v>46.688206785137318</v>
      </c>
      <c r="CD26" s="54">
        <f t="shared" si="123"/>
        <v>40.36312849162011</v>
      </c>
      <c r="CE26" s="55">
        <f t="shared" si="124"/>
        <v>5.335253286072958</v>
      </c>
      <c r="CF26" s="47">
        <v>941</v>
      </c>
      <c r="CG26" s="48">
        <v>830</v>
      </c>
      <c r="CH26" s="49">
        <f t="shared" si="60"/>
        <v>1771</v>
      </c>
      <c r="CI26" s="50">
        <f t="shared" si="125"/>
        <v>85.144230769230774</v>
      </c>
      <c r="CJ26" s="51">
        <f t="shared" si="126"/>
        <v>8.1703266285292493</v>
      </c>
      <c r="CK26" s="52">
        <v>652</v>
      </c>
      <c r="CL26" s="53">
        <f t="shared" si="45"/>
        <v>36.815358554488995</v>
      </c>
      <c r="CM26" s="54">
        <f t="shared" si="127"/>
        <v>31.346153846153847</v>
      </c>
      <c r="CN26" s="55">
        <f t="shared" si="128"/>
        <v>3.0079350433659346</v>
      </c>
      <c r="CO26" s="47">
        <v>1014</v>
      </c>
      <c r="CP26" s="48">
        <v>657</v>
      </c>
      <c r="CQ26" s="49">
        <f t="shared" si="112"/>
        <v>1671</v>
      </c>
      <c r="CR26" s="50">
        <f t="shared" si="129"/>
        <v>84.82233502538071</v>
      </c>
      <c r="CS26" s="51">
        <f t="shared" si="130"/>
        <v>7.9925383842732094</v>
      </c>
      <c r="CT26" s="52">
        <f>CQ26-1164</f>
        <v>507</v>
      </c>
      <c r="CU26" s="53">
        <f t="shared" si="113"/>
        <v>30.341113105924595</v>
      </c>
      <c r="CV26" s="54">
        <f t="shared" si="131"/>
        <v>25.736040609137056</v>
      </c>
      <c r="CW26" s="55">
        <f t="shared" si="132"/>
        <v>2.4250251112067729</v>
      </c>
      <c r="CX26" s="47">
        <v>1342</v>
      </c>
      <c r="CY26" s="48">
        <v>866</v>
      </c>
      <c r="CZ26" s="49">
        <f t="shared" si="135"/>
        <v>2208</v>
      </c>
      <c r="DA26" s="50">
        <f t="shared" si="133"/>
        <v>85.382830626450115</v>
      </c>
      <c r="DB26" s="51">
        <f t="shared" si="114"/>
        <v>9.4711105391841457</v>
      </c>
      <c r="DC26" s="52">
        <f>CZ26-1598</f>
        <v>610</v>
      </c>
      <c r="DD26" s="53">
        <f t="shared" si="115"/>
        <v>27.626811594202898</v>
      </c>
      <c r="DE26" s="54">
        <f t="shared" si="134"/>
        <v>23.588553750966746</v>
      </c>
      <c r="DF26" s="55">
        <f t="shared" si="65"/>
        <v>2.6165658645390986</v>
      </c>
    </row>
    <row r="27" spans="1:110">
      <c r="A27" s="383" t="s">
        <v>30</v>
      </c>
      <c r="B27" s="384"/>
      <c r="C27" s="25">
        <f>SUM(C28:C33)</f>
        <v>2400</v>
      </c>
      <c r="D27" s="26">
        <f>SUM(D28:D33)</f>
        <v>920</v>
      </c>
      <c r="E27" s="27">
        <f t="shared" si="49"/>
        <v>3320</v>
      </c>
      <c r="F27" s="28">
        <f>(E27/E$21)*100</f>
        <v>100</v>
      </c>
      <c r="G27" s="29">
        <f>(E27/$E$115)*100</f>
        <v>5.9484349524304374</v>
      </c>
      <c r="H27" s="30">
        <f>SUM(H28:H33)</f>
        <v>626</v>
      </c>
      <c r="I27" s="31">
        <f>(H27/E27)*100</f>
        <v>18.855421686746986</v>
      </c>
      <c r="J27" s="32">
        <f>(H27/E$21)*100</f>
        <v>18.855421686746986</v>
      </c>
      <c r="K27" s="33">
        <f>(H27/$E$115)*100</f>
        <v>1.1216024940426066</v>
      </c>
      <c r="L27" s="25">
        <f>SUM(L28:L33)</f>
        <v>1338</v>
      </c>
      <c r="M27" s="26">
        <f>SUM(M28:M33)</f>
        <v>716</v>
      </c>
      <c r="N27" s="27">
        <f t="shared" si="50"/>
        <v>2054</v>
      </c>
      <c r="O27" s="28">
        <f t="shared" ref="O27:O32" si="136">(N27/N$21)*100</f>
        <v>100</v>
      </c>
      <c r="P27" s="29">
        <f>(N27/$N$115)*100</f>
        <v>4.6402349486049923</v>
      </c>
      <c r="Q27" s="30">
        <f>SUM(Q28:Q33)</f>
        <v>467</v>
      </c>
      <c r="R27" s="31">
        <f t="shared" si="7"/>
        <v>22.736124634858811</v>
      </c>
      <c r="S27" s="32">
        <f t="shared" ref="S27:S32" si="137">(Q27/N$21)*100</f>
        <v>22.736124634858811</v>
      </c>
      <c r="T27" s="33">
        <f>(Q27/$N$115)*100</f>
        <v>1.0550096012651078</v>
      </c>
      <c r="U27" s="25">
        <f>SUM(U28:U33)</f>
        <v>1255</v>
      </c>
      <c r="V27" s="26">
        <f>SUM(V28:V33)</f>
        <v>737</v>
      </c>
      <c r="W27" s="27">
        <f t="shared" si="52"/>
        <v>1992</v>
      </c>
      <c r="X27" s="28">
        <f t="shared" ref="X27:X32" si="138">(W27/W$21)*100</f>
        <v>100</v>
      </c>
      <c r="Y27" s="29">
        <f>(W27/$W$115)*100</f>
        <v>5.3333333333333339</v>
      </c>
      <c r="Z27" s="30">
        <f>SUM(Z28:Z33)</f>
        <v>340</v>
      </c>
      <c r="AA27" s="31">
        <f t="shared" si="11"/>
        <v>17.068273092369481</v>
      </c>
      <c r="AB27" s="32">
        <f t="shared" ref="AB27:AB32" si="139">(Z27/W$21)*100</f>
        <v>17.068273092369481</v>
      </c>
      <c r="AC27" s="33">
        <f>(Z27/$W$115)*100</f>
        <v>0.91030789825970548</v>
      </c>
      <c r="AD27" s="25">
        <f>SUM(AD28:AD33)</f>
        <v>1001</v>
      </c>
      <c r="AE27" s="26">
        <f>SUM(AE28:AE33)</f>
        <v>734</v>
      </c>
      <c r="AF27" s="27">
        <f t="shared" si="54"/>
        <v>1735</v>
      </c>
      <c r="AG27" s="28">
        <f t="shared" ref="AG27:AG32" si="140">(AF27/AF$21)*100</f>
        <v>100</v>
      </c>
      <c r="AH27" s="29">
        <f>(AF27/$AF$115)*100</f>
        <v>4.958701306124782</v>
      </c>
      <c r="AI27" s="30">
        <f>SUM(AI28:AI33)</f>
        <v>554</v>
      </c>
      <c r="AJ27" s="31">
        <f t="shared" si="15"/>
        <v>31.930835734870318</v>
      </c>
      <c r="AK27" s="32">
        <f t="shared" ref="AK27:AK32" si="141">(AI27/AF$21)*100</f>
        <v>31.930835734870318</v>
      </c>
      <c r="AL27" s="33">
        <f>(AI27/$AF$115)*100</f>
        <v>1.583354768641573</v>
      </c>
      <c r="AM27" s="25">
        <f>SUM(AM28:AM33)</f>
        <v>769</v>
      </c>
      <c r="AN27" s="26">
        <f>SUM(AN28:AN33)</f>
        <v>604</v>
      </c>
      <c r="AO27" s="27">
        <f t="shared" si="55"/>
        <v>1373</v>
      </c>
      <c r="AP27" s="28">
        <f t="shared" ref="AP27:AP32" si="142">(AO27/AO$21)*100</f>
        <v>100</v>
      </c>
      <c r="AQ27" s="29">
        <f>(AO27/$AO$115)*100</f>
        <v>4.4223274390440297</v>
      </c>
      <c r="AR27" s="30">
        <f>SUM(AR28:AR33)</f>
        <v>659</v>
      </c>
      <c r="AS27" s="31">
        <f t="shared" si="20"/>
        <v>47.997086671522219</v>
      </c>
      <c r="AT27" s="32">
        <f t="shared" ref="AT27:AT32" si="143">(AR27/AO$21)*100</f>
        <v>47.997086671522219</v>
      </c>
      <c r="AU27" s="33">
        <f>(AR27/$AO$115)*100</f>
        <v>2.1225883338164717</v>
      </c>
      <c r="AV27" s="25">
        <f>SUM(AV28:AV33)</f>
        <v>4750</v>
      </c>
      <c r="AW27" s="26">
        <f>SUM(AW28:AW33)</f>
        <v>2592</v>
      </c>
      <c r="AX27" s="27">
        <f t="shared" si="56"/>
        <v>7342</v>
      </c>
      <c r="AY27" s="28">
        <f t="shared" ref="AY27:AY33" si="144">(AX27/AX$21)*100</f>
        <v>100</v>
      </c>
      <c r="AZ27" s="29">
        <f>(AX27/$AX$115)*100</f>
        <v>20.294101387583616</v>
      </c>
      <c r="BA27" s="30">
        <f>SUM(BA28:BA33)</f>
        <v>2529</v>
      </c>
      <c r="BB27" s="31">
        <f t="shared" si="25"/>
        <v>34.445655134840642</v>
      </c>
      <c r="BC27" s="32">
        <f t="shared" ref="BC27:BC33" si="145">(BA27/AX$21)*100</f>
        <v>34.445655134840642</v>
      </c>
      <c r="BD27" s="33">
        <f>(BA27/$AX$115)*100</f>
        <v>6.9904361766819623</v>
      </c>
      <c r="BE27" s="25"/>
      <c r="BF27" s="26"/>
      <c r="BG27" s="27"/>
      <c r="BH27" s="28"/>
      <c r="BI27" s="29"/>
      <c r="BJ27" s="30"/>
      <c r="BK27" s="31"/>
      <c r="BL27" s="32"/>
      <c r="BM27" s="33"/>
      <c r="BN27" s="25"/>
      <c r="BO27" s="26"/>
      <c r="BP27" s="27"/>
      <c r="BQ27" s="28"/>
      <c r="BR27" s="29"/>
      <c r="BS27" s="30"/>
      <c r="BT27" s="31"/>
      <c r="BU27" s="32"/>
      <c r="BV27" s="33"/>
      <c r="BW27" s="25"/>
      <c r="BX27" s="26"/>
      <c r="BY27" s="27"/>
      <c r="BZ27" s="28"/>
      <c r="CA27" s="29"/>
      <c r="CB27" s="30"/>
      <c r="CC27" s="31"/>
      <c r="CD27" s="32"/>
      <c r="CE27" s="33"/>
      <c r="CF27" s="25"/>
      <c r="CG27" s="26"/>
      <c r="CH27" s="27"/>
      <c r="CI27" s="28"/>
      <c r="CJ27" s="29"/>
      <c r="CK27" s="30"/>
      <c r="CL27" s="31"/>
      <c r="CM27" s="32"/>
      <c r="CN27" s="33"/>
      <c r="CO27" s="25"/>
      <c r="CP27" s="26"/>
      <c r="CQ27" s="27"/>
      <c r="CR27" s="28"/>
      <c r="CS27" s="29"/>
      <c r="CT27" s="30"/>
      <c r="CU27" s="31"/>
      <c r="CV27" s="32"/>
      <c r="CW27" s="33"/>
      <c r="CX27" s="25"/>
      <c r="CY27" s="26"/>
      <c r="CZ27" s="27"/>
      <c r="DA27" s="28"/>
      <c r="DB27" s="29"/>
      <c r="DC27" s="30"/>
      <c r="DD27" s="31"/>
      <c r="DE27" s="32"/>
      <c r="DF27" s="33"/>
    </row>
    <row r="28" spans="1:110">
      <c r="A28" s="45">
        <v>20234</v>
      </c>
      <c r="B28" s="56" t="s">
        <v>31</v>
      </c>
      <c r="C28" s="47"/>
      <c r="D28" s="48"/>
      <c r="E28" s="49"/>
      <c r="F28" s="50"/>
      <c r="G28" s="51"/>
      <c r="H28" s="52"/>
      <c r="I28" s="53"/>
      <c r="J28" s="54"/>
      <c r="K28" s="55"/>
      <c r="L28" s="47"/>
      <c r="M28" s="48"/>
      <c r="N28" s="49"/>
      <c r="O28" s="50"/>
      <c r="P28" s="51"/>
      <c r="Q28" s="52"/>
      <c r="R28" s="53"/>
      <c r="S28" s="54"/>
      <c r="T28" s="55"/>
      <c r="U28" s="47"/>
      <c r="V28" s="48"/>
      <c r="W28" s="49"/>
      <c r="X28" s="50"/>
      <c r="Y28" s="51"/>
      <c r="Z28" s="52"/>
      <c r="AA28" s="53"/>
      <c r="AB28" s="54"/>
      <c r="AC28" s="55"/>
      <c r="AD28" s="47"/>
      <c r="AE28" s="48"/>
      <c r="AF28" s="49"/>
      <c r="AG28" s="50"/>
      <c r="AH28" s="51"/>
      <c r="AI28" s="52"/>
      <c r="AJ28" s="53"/>
      <c r="AK28" s="54"/>
      <c r="AL28" s="55"/>
      <c r="AM28" s="47"/>
      <c r="AN28" s="48"/>
      <c r="AO28" s="49"/>
      <c r="AP28" s="50"/>
      <c r="AQ28" s="51"/>
      <c r="AR28" s="52"/>
      <c r="AS28" s="53"/>
      <c r="AT28" s="54"/>
      <c r="AU28" s="55"/>
      <c r="AV28" s="47">
        <v>4203</v>
      </c>
      <c r="AW28" s="48">
        <v>2246</v>
      </c>
      <c r="AX28" s="49">
        <f t="shared" si="56"/>
        <v>6449</v>
      </c>
      <c r="AY28" s="50">
        <f t="shared" si="144"/>
        <v>87.837101607191499</v>
      </c>
      <c r="AZ28" s="51">
        <f>(AX28/$AX$115)*100</f>
        <v>17.825750456078278</v>
      </c>
      <c r="BA28" s="52">
        <v>2215</v>
      </c>
      <c r="BB28" s="53">
        <f t="shared" si="25"/>
        <v>34.34641029616995</v>
      </c>
      <c r="BC28" s="54">
        <f t="shared" si="145"/>
        <v>30.168891310269679</v>
      </c>
      <c r="BD28" s="55">
        <f>(BA28/$AX$115)*100</f>
        <v>6.1225053900160313</v>
      </c>
      <c r="BE28" s="47"/>
      <c r="BF28" s="48"/>
      <c r="BG28" s="49"/>
      <c r="BH28" s="50"/>
      <c r="BI28" s="51"/>
      <c r="BJ28" s="52"/>
      <c r="BK28" s="53"/>
      <c r="BL28" s="54"/>
      <c r="BM28" s="55"/>
      <c r="BN28" s="47"/>
      <c r="BO28" s="48"/>
      <c r="BP28" s="49"/>
      <c r="BQ28" s="50"/>
      <c r="BR28" s="51"/>
      <c r="BS28" s="52"/>
      <c r="BT28" s="53"/>
      <c r="BU28" s="54"/>
      <c r="BV28" s="55"/>
      <c r="BW28" s="47"/>
      <c r="BX28" s="48"/>
      <c r="BY28" s="49"/>
      <c r="BZ28" s="50"/>
      <c r="CA28" s="51"/>
      <c r="CB28" s="52"/>
      <c r="CC28" s="53"/>
      <c r="CD28" s="54"/>
      <c r="CE28" s="55"/>
      <c r="CF28" s="47"/>
      <c r="CG28" s="48"/>
      <c r="CH28" s="49"/>
      <c r="CI28" s="50"/>
      <c r="CJ28" s="51"/>
      <c r="CK28" s="52"/>
      <c r="CL28" s="53"/>
      <c r="CM28" s="54"/>
      <c r="CN28" s="55"/>
      <c r="CO28" s="47"/>
      <c r="CP28" s="48"/>
      <c r="CQ28" s="49"/>
      <c r="CR28" s="50"/>
      <c r="CS28" s="51"/>
      <c r="CT28" s="52"/>
      <c r="CU28" s="53"/>
      <c r="CV28" s="54"/>
      <c r="CW28" s="55"/>
      <c r="CX28" s="47"/>
      <c r="CY28" s="48"/>
      <c r="CZ28" s="49"/>
      <c r="DA28" s="50"/>
      <c r="DB28" s="51"/>
      <c r="DC28" s="52"/>
      <c r="DD28" s="53"/>
      <c r="DE28" s="54"/>
      <c r="DF28" s="55"/>
    </row>
    <row r="29" spans="1:110">
      <c r="A29" s="45">
        <v>20524</v>
      </c>
      <c r="B29" s="56" t="s">
        <v>32</v>
      </c>
      <c r="C29" s="47">
        <v>684</v>
      </c>
      <c r="D29" s="48">
        <v>243</v>
      </c>
      <c r="E29" s="49">
        <f t="shared" si="49"/>
        <v>927</v>
      </c>
      <c r="F29" s="50">
        <f>(E29/E$21)*100</f>
        <v>27.921686746987952</v>
      </c>
      <c r="G29" s="51">
        <f>(E29/$E$115)*100</f>
        <v>1.6609033737659686</v>
      </c>
      <c r="H29" s="52">
        <v>160</v>
      </c>
      <c r="I29" s="53">
        <f>(H29/E29)*100</f>
        <v>17.259978425026969</v>
      </c>
      <c r="J29" s="54">
        <f>(H29/E$21)*100</f>
        <v>4.8192771084337354</v>
      </c>
      <c r="K29" s="55">
        <f>(H29/$E$115)*100</f>
        <v>0.28667156397255117</v>
      </c>
      <c r="L29" s="47">
        <v>330</v>
      </c>
      <c r="M29" s="48">
        <v>212</v>
      </c>
      <c r="N29" s="49">
        <f t="shared" si="50"/>
        <v>542</v>
      </c>
      <c r="O29" s="50">
        <f t="shared" si="136"/>
        <v>26.387536514118793</v>
      </c>
      <c r="P29" s="51">
        <f>(N29/$N$115)*100</f>
        <v>1.2244436914040437</v>
      </c>
      <c r="Q29" s="52">
        <v>129</v>
      </c>
      <c r="R29" s="53">
        <f t="shared" si="7"/>
        <v>23.800738007380073</v>
      </c>
      <c r="S29" s="54">
        <f t="shared" si="137"/>
        <v>6.2804284323271657</v>
      </c>
      <c r="T29" s="55">
        <f>(Q29/$N$115)*100</f>
        <v>0.29142663503896987</v>
      </c>
      <c r="U29" s="47">
        <v>374</v>
      </c>
      <c r="V29" s="48">
        <v>209</v>
      </c>
      <c r="W29" s="49">
        <f t="shared" si="52"/>
        <v>583</v>
      </c>
      <c r="X29" s="50">
        <f t="shared" si="138"/>
        <v>29.267068273092367</v>
      </c>
      <c r="Y29" s="51">
        <f>(W29/$W$115)*100</f>
        <v>1.5609103078982598</v>
      </c>
      <c r="Z29" s="52">
        <v>92</v>
      </c>
      <c r="AA29" s="53">
        <f t="shared" si="11"/>
        <v>15.780445969125214</v>
      </c>
      <c r="AB29" s="54">
        <f t="shared" si="139"/>
        <v>4.618473895582329</v>
      </c>
      <c r="AC29" s="55">
        <f>(Z29/$W$115)*100</f>
        <v>0.24631860776439091</v>
      </c>
      <c r="AD29" s="47">
        <v>331</v>
      </c>
      <c r="AE29" s="48">
        <v>228</v>
      </c>
      <c r="AF29" s="49">
        <f t="shared" si="54"/>
        <v>559</v>
      </c>
      <c r="AG29" s="50">
        <f t="shared" si="140"/>
        <v>32.21902017291066</v>
      </c>
      <c r="AH29" s="51">
        <f>(AF29/$AF$115)*100</f>
        <v>1.5976449741347278</v>
      </c>
      <c r="AI29" s="52">
        <v>162</v>
      </c>
      <c r="AJ29" s="53">
        <f t="shared" si="15"/>
        <v>28.980322003577818</v>
      </c>
      <c r="AK29" s="54">
        <f t="shared" si="141"/>
        <v>9.337175792507205</v>
      </c>
      <c r="AL29" s="55">
        <f>(AI29/$AF$115)*100</f>
        <v>0.46300265797822177</v>
      </c>
      <c r="AM29" s="47">
        <v>251</v>
      </c>
      <c r="AN29" s="48">
        <v>255</v>
      </c>
      <c r="AO29" s="49">
        <f t="shared" si="55"/>
        <v>506</v>
      </c>
      <c r="AP29" s="50">
        <f t="shared" si="142"/>
        <v>36.853605243991261</v>
      </c>
      <c r="AQ29" s="51">
        <f>(AO29/$AO$115)*100</f>
        <v>1.629787096981995</v>
      </c>
      <c r="AR29" s="52">
        <v>249</v>
      </c>
      <c r="AS29" s="53">
        <f t="shared" si="20"/>
        <v>49.209486166007906</v>
      </c>
      <c r="AT29" s="54">
        <f t="shared" si="143"/>
        <v>18.135469774217043</v>
      </c>
      <c r="AU29" s="55">
        <f>(AR29/$AO$115)*100</f>
        <v>0.80200985602473673</v>
      </c>
      <c r="AV29" s="47"/>
      <c r="AW29" s="48"/>
      <c r="AX29" s="49"/>
      <c r="AY29" s="50"/>
      <c r="AZ29" s="51"/>
      <c r="BA29" s="52"/>
      <c r="BB29" s="53"/>
      <c r="BC29" s="54"/>
      <c r="BD29" s="55"/>
      <c r="BE29" s="47"/>
      <c r="BF29" s="48"/>
      <c r="BG29" s="49"/>
      <c r="BH29" s="50"/>
      <c r="BI29" s="51"/>
      <c r="BJ29" s="52"/>
      <c r="BK29" s="53"/>
      <c r="BL29" s="54"/>
      <c r="BM29" s="55"/>
      <c r="BN29" s="47"/>
      <c r="BO29" s="48"/>
      <c r="BP29" s="49"/>
      <c r="BQ29" s="50"/>
      <c r="BR29" s="51"/>
      <c r="BS29" s="52"/>
      <c r="BT29" s="53"/>
      <c r="BU29" s="54"/>
      <c r="BV29" s="55"/>
      <c r="BW29" s="47"/>
      <c r="BX29" s="48"/>
      <c r="BY29" s="49"/>
      <c r="BZ29" s="50"/>
      <c r="CA29" s="51"/>
      <c r="CB29" s="52"/>
      <c r="CC29" s="53"/>
      <c r="CD29" s="54"/>
      <c r="CE29" s="55"/>
      <c r="CF29" s="47"/>
      <c r="CG29" s="48"/>
      <c r="CH29" s="49"/>
      <c r="CI29" s="50"/>
      <c r="CJ29" s="51"/>
      <c r="CK29" s="52"/>
      <c r="CL29" s="53"/>
      <c r="CM29" s="54"/>
      <c r="CN29" s="55"/>
      <c r="CO29" s="47"/>
      <c r="CP29" s="48"/>
      <c r="CQ29" s="49"/>
      <c r="CR29" s="50"/>
      <c r="CS29" s="51"/>
      <c r="CT29" s="52"/>
      <c r="CU29" s="53"/>
      <c r="CV29" s="54"/>
      <c r="CW29" s="55"/>
      <c r="CX29" s="47"/>
      <c r="CY29" s="48"/>
      <c r="CZ29" s="49"/>
      <c r="DA29" s="50"/>
      <c r="DB29" s="51"/>
      <c r="DC29" s="52"/>
      <c r="DD29" s="53"/>
      <c r="DE29" s="54"/>
      <c r="DF29" s="55"/>
    </row>
    <row r="30" spans="1:110">
      <c r="A30" s="45">
        <v>20624</v>
      </c>
      <c r="B30" s="56" t="s">
        <v>33</v>
      </c>
      <c r="C30" s="47">
        <v>195</v>
      </c>
      <c r="D30" s="48">
        <v>70</v>
      </c>
      <c r="E30" s="49">
        <f t="shared" si="49"/>
        <v>265</v>
      </c>
      <c r="F30" s="50">
        <f>(E30/E$21)*100</f>
        <v>7.9819277108433724</v>
      </c>
      <c r="G30" s="51">
        <f>(E30/$E$115)*100</f>
        <v>0.47479977782953792</v>
      </c>
      <c r="H30" s="52">
        <v>50</v>
      </c>
      <c r="I30" s="53">
        <f>(H30/E30)*100</f>
        <v>18.867924528301888</v>
      </c>
      <c r="J30" s="54">
        <f>(H30/E$21)*100</f>
        <v>1.5060240963855422</v>
      </c>
      <c r="K30" s="55">
        <f>(H30/$E$115)*100</f>
        <v>8.9584863741422258E-2</v>
      </c>
      <c r="L30" s="47">
        <v>120</v>
      </c>
      <c r="M30" s="48">
        <v>76</v>
      </c>
      <c r="N30" s="49">
        <f t="shared" si="50"/>
        <v>196</v>
      </c>
      <c r="O30" s="50">
        <f t="shared" si="136"/>
        <v>9.5423563777994165</v>
      </c>
      <c r="P30" s="51">
        <f>(N30/$N$115)*100</f>
        <v>0.44278775556308592</v>
      </c>
      <c r="Q30" s="52">
        <v>43</v>
      </c>
      <c r="R30" s="53">
        <f t="shared" si="7"/>
        <v>21.938775510204081</v>
      </c>
      <c r="S30" s="54">
        <f t="shared" si="137"/>
        <v>2.0934761441090557</v>
      </c>
      <c r="T30" s="55">
        <f>(Q30/$N$115)*100</f>
        <v>9.7142211679656615E-2</v>
      </c>
      <c r="U30" s="47">
        <v>122</v>
      </c>
      <c r="V30" s="48">
        <v>85</v>
      </c>
      <c r="W30" s="49">
        <f t="shared" si="52"/>
        <v>207</v>
      </c>
      <c r="X30" s="50">
        <f t="shared" si="138"/>
        <v>10.391566265060241</v>
      </c>
      <c r="Y30" s="51">
        <f>(W30/$W$115)*100</f>
        <v>0.55421686746987953</v>
      </c>
      <c r="Z30" s="52">
        <v>41</v>
      </c>
      <c r="AA30" s="53">
        <f t="shared" si="11"/>
        <v>19.806763285024154</v>
      </c>
      <c r="AB30" s="54">
        <f t="shared" si="139"/>
        <v>2.0582329317269075</v>
      </c>
      <c r="AC30" s="55">
        <f>(Z30/$W$115)*100</f>
        <v>0.10977242302543508</v>
      </c>
      <c r="AD30" s="47">
        <v>113</v>
      </c>
      <c r="AE30" s="48">
        <v>55</v>
      </c>
      <c r="AF30" s="49">
        <f t="shared" si="54"/>
        <v>168</v>
      </c>
      <c r="AG30" s="50">
        <f t="shared" si="140"/>
        <v>9.6829971181556207</v>
      </c>
      <c r="AH30" s="51">
        <f>(AF30/$AF$115)*100</f>
        <v>0.4801509045700077</v>
      </c>
      <c r="AI30" s="52">
        <v>64</v>
      </c>
      <c r="AJ30" s="53">
        <f t="shared" si="15"/>
        <v>38.095238095238095</v>
      </c>
      <c r="AK30" s="54">
        <f t="shared" si="141"/>
        <v>3.6887608069164268</v>
      </c>
      <c r="AL30" s="55">
        <f>(AI30/$AF$115)*100</f>
        <v>0.18291463031238389</v>
      </c>
      <c r="AM30" s="47">
        <v>85</v>
      </c>
      <c r="AN30" s="48">
        <v>54</v>
      </c>
      <c r="AO30" s="49">
        <f t="shared" si="55"/>
        <v>139</v>
      </c>
      <c r="AP30" s="50">
        <f t="shared" si="142"/>
        <v>10.1238164603059</v>
      </c>
      <c r="AQ30" s="51">
        <f>(AO30/$AO$115)*100</f>
        <v>0.44770831320256382</v>
      </c>
      <c r="AR30" s="52">
        <v>42</v>
      </c>
      <c r="AS30" s="53">
        <f t="shared" si="20"/>
        <v>30.215827338129497</v>
      </c>
      <c r="AT30" s="54">
        <f t="shared" si="143"/>
        <v>3.0589949016751641</v>
      </c>
      <c r="AU30" s="55">
        <f>(AR30/$AO$115)*100</f>
        <v>0.13527877089573873</v>
      </c>
      <c r="AV30" s="47">
        <v>45</v>
      </c>
      <c r="AW30" s="48">
        <v>47</v>
      </c>
      <c r="AX30" s="49">
        <f t="shared" si="56"/>
        <v>92</v>
      </c>
      <c r="AY30" s="50">
        <f t="shared" si="144"/>
        <v>1.2530645600653774</v>
      </c>
      <c r="AZ30" s="51">
        <f t="shared" ref="AZ30:AZ36" si="146">(AX30/$AX$115)*100</f>
        <v>0.25429819227154621</v>
      </c>
      <c r="BA30" s="52">
        <v>43</v>
      </c>
      <c r="BB30" s="53">
        <f t="shared" si="25"/>
        <v>46.739130434782609</v>
      </c>
      <c r="BC30" s="54">
        <f t="shared" si="145"/>
        <v>0.5856714791609916</v>
      </c>
      <c r="BD30" s="55">
        <f t="shared" ref="BD30:BD36" si="147">(BA30/$AX$115)*100</f>
        <v>0.11885676377909227</v>
      </c>
      <c r="BE30" s="47"/>
      <c r="BF30" s="48"/>
      <c r="BG30" s="49"/>
      <c r="BH30" s="50"/>
      <c r="BI30" s="51"/>
      <c r="BJ30" s="52"/>
      <c r="BK30" s="53"/>
      <c r="BL30" s="54"/>
      <c r="BM30" s="55"/>
      <c r="BN30" s="47"/>
      <c r="BO30" s="48"/>
      <c r="BP30" s="49"/>
      <c r="BQ30" s="50"/>
      <c r="BR30" s="51"/>
      <c r="BS30" s="52"/>
      <c r="BT30" s="53"/>
      <c r="BU30" s="54"/>
      <c r="BV30" s="55"/>
      <c r="BW30" s="47"/>
      <c r="BX30" s="48"/>
      <c r="BY30" s="49"/>
      <c r="BZ30" s="50"/>
      <c r="CA30" s="51"/>
      <c r="CB30" s="52"/>
      <c r="CC30" s="53"/>
      <c r="CD30" s="54"/>
      <c r="CE30" s="55"/>
      <c r="CF30" s="47"/>
      <c r="CG30" s="48"/>
      <c r="CH30" s="49"/>
      <c r="CI30" s="50"/>
      <c r="CJ30" s="51"/>
      <c r="CK30" s="52"/>
      <c r="CL30" s="53"/>
      <c r="CM30" s="54"/>
      <c r="CN30" s="55"/>
      <c r="CO30" s="47"/>
      <c r="CP30" s="48"/>
      <c r="CQ30" s="49"/>
      <c r="CR30" s="50"/>
      <c r="CS30" s="51"/>
      <c r="CT30" s="52"/>
      <c r="CU30" s="53"/>
      <c r="CV30" s="54"/>
      <c r="CW30" s="55"/>
      <c r="CX30" s="47"/>
      <c r="CY30" s="48"/>
      <c r="CZ30" s="49"/>
      <c r="DA30" s="50"/>
      <c r="DB30" s="51"/>
      <c r="DC30" s="52"/>
      <c r="DD30" s="53"/>
      <c r="DE30" s="54"/>
      <c r="DF30" s="55"/>
    </row>
    <row r="31" spans="1:110">
      <c r="A31" s="45">
        <v>20724</v>
      </c>
      <c r="B31" s="56" t="s">
        <v>34</v>
      </c>
      <c r="C31" s="47">
        <v>607</v>
      </c>
      <c r="D31" s="48">
        <v>251</v>
      </c>
      <c r="E31" s="49">
        <f t="shared" si="49"/>
        <v>858</v>
      </c>
      <c r="F31" s="50">
        <f>(E31/E$21)*100</f>
        <v>25.843373493975903</v>
      </c>
      <c r="G31" s="51">
        <f>(E31/$E$115)*100</f>
        <v>1.5372762618028057</v>
      </c>
      <c r="H31" s="52">
        <v>157</v>
      </c>
      <c r="I31" s="53">
        <f>(H31/E31)*100</f>
        <v>18.298368298368299</v>
      </c>
      <c r="J31" s="54">
        <f>(H31/E$21)*100</f>
        <v>4.7289156626506026</v>
      </c>
      <c r="K31" s="55">
        <f>(H31/$E$115)*100</f>
        <v>0.28129647214806586</v>
      </c>
      <c r="L31" s="47">
        <v>320</v>
      </c>
      <c r="M31" s="48">
        <v>184</v>
      </c>
      <c r="N31" s="49">
        <f t="shared" si="50"/>
        <v>504</v>
      </c>
      <c r="O31" s="50">
        <f t="shared" si="136"/>
        <v>24.537487828627068</v>
      </c>
      <c r="P31" s="51">
        <f>(N31/$N$115)*100</f>
        <v>1.1385970857336496</v>
      </c>
      <c r="Q31" s="52">
        <v>125</v>
      </c>
      <c r="R31" s="53">
        <f t="shared" si="7"/>
        <v>24.801587301587304</v>
      </c>
      <c r="S31" s="54">
        <f t="shared" si="137"/>
        <v>6.0856864654333007</v>
      </c>
      <c r="T31" s="55">
        <f>(Q31/$N$115)*100</f>
        <v>0.28239015023155989</v>
      </c>
      <c r="U31" s="47">
        <v>310</v>
      </c>
      <c r="V31" s="48">
        <v>187</v>
      </c>
      <c r="W31" s="49">
        <f t="shared" si="52"/>
        <v>497</v>
      </c>
      <c r="X31" s="50">
        <f t="shared" si="138"/>
        <v>24.949799196787147</v>
      </c>
      <c r="Y31" s="51">
        <f>(W31/$W$115)*100</f>
        <v>1.3306559571619814</v>
      </c>
      <c r="Z31" s="52">
        <v>90</v>
      </c>
      <c r="AA31" s="53">
        <f t="shared" si="11"/>
        <v>18.108651911468812</v>
      </c>
      <c r="AB31" s="54">
        <f t="shared" si="139"/>
        <v>4.5180722891566267</v>
      </c>
      <c r="AC31" s="55">
        <f>(Z31/$W$115)*100</f>
        <v>0.24096385542168677</v>
      </c>
      <c r="AD31" s="47">
        <v>228</v>
      </c>
      <c r="AE31" s="48">
        <v>152</v>
      </c>
      <c r="AF31" s="49">
        <f t="shared" si="54"/>
        <v>380</v>
      </c>
      <c r="AG31" s="50">
        <f t="shared" si="140"/>
        <v>21.902017291066283</v>
      </c>
      <c r="AH31" s="51">
        <f>(AF31/$AF$115)*100</f>
        <v>1.0860556174797793</v>
      </c>
      <c r="AI31" s="52">
        <v>124</v>
      </c>
      <c r="AJ31" s="53">
        <f t="shared" si="15"/>
        <v>32.631578947368425</v>
      </c>
      <c r="AK31" s="54">
        <f t="shared" si="141"/>
        <v>7.1469740634005765</v>
      </c>
      <c r="AL31" s="55">
        <f>(AI31/$AF$115)*100</f>
        <v>0.35439709623024379</v>
      </c>
      <c r="AM31" s="47">
        <v>180</v>
      </c>
      <c r="AN31" s="48">
        <v>107</v>
      </c>
      <c r="AO31" s="49">
        <f t="shared" si="55"/>
        <v>287</v>
      </c>
      <c r="AP31" s="50">
        <f t="shared" si="142"/>
        <v>20.903131828113619</v>
      </c>
      <c r="AQ31" s="51">
        <f>(AO31/$AO$115)*100</f>
        <v>0.92440493445421457</v>
      </c>
      <c r="AR31" s="52">
        <v>133</v>
      </c>
      <c r="AS31" s="53">
        <f t="shared" si="20"/>
        <v>46.341463414634148</v>
      </c>
      <c r="AT31" s="54">
        <f t="shared" si="143"/>
        <v>9.6868171886380203</v>
      </c>
      <c r="AU31" s="55">
        <f>(AR31/$AO$115)*100</f>
        <v>0.42838277450317258</v>
      </c>
      <c r="AV31" s="47">
        <v>118</v>
      </c>
      <c r="AW31" s="48">
        <v>62</v>
      </c>
      <c r="AX31" s="49">
        <f t="shared" si="56"/>
        <v>180</v>
      </c>
      <c r="AY31" s="50">
        <f t="shared" si="144"/>
        <v>2.4516480523018251</v>
      </c>
      <c r="AZ31" s="51">
        <f t="shared" si="146"/>
        <v>0.49753994140085134</v>
      </c>
      <c r="BA31" s="52">
        <v>57</v>
      </c>
      <c r="BB31" s="53">
        <f t="shared" si="25"/>
        <v>31.666666666666664</v>
      </c>
      <c r="BC31" s="54">
        <f t="shared" si="145"/>
        <v>0.7763552165622446</v>
      </c>
      <c r="BD31" s="55">
        <f t="shared" si="147"/>
        <v>0.15755431477693624</v>
      </c>
      <c r="BE31" s="47"/>
      <c r="BF31" s="48"/>
      <c r="BG31" s="49"/>
      <c r="BH31" s="50"/>
      <c r="BI31" s="51"/>
      <c r="BJ31" s="52"/>
      <c r="BK31" s="53"/>
      <c r="BL31" s="54"/>
      <c r="BM31" s="55"/>
      <c r="BN31" s="47"/>
      <c r="BO31" s="48"/>
      <c r="BP31" s="49"/>
      <c r="BQ31" s="50"/>
      <c r="BR31" s="51"/>
      <c r="BS31" s="52"/>
      <c r="BT31" s="53"/>
      <c r="BU31" s="54"/>
      <c r="BV31" s="55"/>
      <c r="BW31" s="47"/>
      <c r="BX31" s="48"/>
      <c r="BY31" s="49"/>
      <c r="BZ31" s="50"/>
      <c r="CA31" s="51"/>
      <c r="CB31" s="52"/>
      <c r="CC31" s="53"/>
      <c r="CD31" s="54"/>
      <c r="CE31" s="55"/>
      <c r="CF31" s="47"/>
      <c r="CG31" s="48"/>
      <c r="CH31" s="49"/>
      <c r="CI31" s="50"/>
      <c r="CJ31" s="51"/>
      <c r="CK31" s="52"/>
      <c r="CL31" s="53"/>
      <c r="CM31" s="54"/>
      <c r="CN31" s="55"/>
      <c r="CO31" s="47"/>
      <c r="CP31" s="48"/>
      <c r="CQ31" s="49"/>
      <c r="CR31" s="50"/>
      <c r="CS31" s="51"/>
      <c r="CT31" s="52"/>
      <c r="CU31" s="53"/>
      <c r="CV31" s="54"/>
      <c r="CW31" s="55"/>
      <c r="CX31" s="47"/>
      <c r="CY31" s="48"/>
      <c r="CZ31" s="49"/>
      <c r="DA31" s="50"/>
      <c r="DB31" s="51"/>
      <c r="DC31" s="52"/>
      <c r="DD31" s="53"/>
      <c r="DE31" s="54"/>
      <c r="DF31" s="55"/>
    </row>
    <row r="32" spans="1:110">
      <c r="A32" s="45">
        <v>20824</v>
      </c>
      <c r="B32" s="56" t="s">
        <v>35</v>
      </c>
      <c r="C32" s="47">
        <v>914</v>
      </c>
      <c r="D32" s="48">
        <v>356</v>
      </c>
      <c r="E32" s="49">
        <f t="shared" si="49"/>
        <v>1270</v>
      </c>
      <c r="F32" s="50">
        <f>(E32/E$21)*100</f>
        <v>38.253012048192772</v>
      </c>
      <c r="G32" s="51">
        <f>(E32/$E$115)*100</f>
        <v>2.2754555390321252</v>
      </c>
      <c r="H32" s="52">
        <v>259</v>
      </c>
      <c r="I32" s="53">
        <f>(H32/E32)*100</f>
        <v>20.393700787401574</v>
      </c>
      <c r="J32" s="54">
        <f>(H32/E$21)*100</f>
        <v>7.8012048192771095</v>
      </c>
      <c r="K32" s="55">
        <f>(H32/$E$115)*100</f>
        <v>0.46404959418056724</v>
      </c>
      <c r="L32" s="47">
        <v>568</v>
      </c>
      <c r="M32" s="48">
        <v>244</v>
      </c>
      <c r="N32" s="49">
        <f t="shared" si="50"/>
        <v>812</v>
      </c>
      <c r="O32" s="50">
        <f t="shared" si="136"/>
        <v>39.532619279454721</v>
      </c>
      <c r="P32" s="51">
        <f>(N32/$N$115)*100</f>
        <v>1.8344064159042133</v>
      </c>
      <c r="Q32" s="52">
        <v>170</v>
      </c>
      <c r="R32" s="53">
        <f t="shared" si="7"/>
        <v>20.935960591133004</v>
      </c>
      <c r="S32" s="54">
        <f t="shared" si="137"/>
        <v>8.2765335929892903</v>
      </c>
      <c r="T32" s="55">
        <f>(Q32/$N$115)*100</f>
        <v>0.3840506043149215</v>
      </c>
      <c r="U32" s="47">
        <v>449</v>
      </c>
      <c r="V32" s="48">
        <v>256</v>
      </c>
      <c r="W32" s="49">
        <f t="shared" si="52"/>
        <v>705</v>
      </c>
      <c r="X32" s="50">
        <f t="shared" si="138"/>
        <v>35.391566265060241</v>
      </c>
      <c r="Y32" s="51">
        <f>(W32/$W$115)*100</f>
        <v>1.887550200803213</v>
      </c>
      <c r="Z32" s="52">
        <v>117</v>
      </c>
      <c r="AA32" s="53">
        <f t="shared" si="11"/>
        <v>16.595744680851062</v>
      </c>
      <c r="AB32" s="54">
        <f t="shared" si="139"/>
        <v>5.8734939759036147</v>
      </c>
      <c r="AC32" s="55">
        <f>(Z32/$W$115)*100</f>
        <v>0.31325301204819272</v>
      </c>
      <c r="AD32" s="47">
        <v>329</v>
      </c>
      <c r="AE32" s="48">
        <v>299</v>
      </c>
      <c r="AF32" s="49">
        <f t="shared" si="54"/>
        <v>628</v>
      </c>
      <c r="AG32" s="50">
        <f t="shared" si="140"/>
        <v>36.195965417867434</v>
      </c>
      <c r="AH32" s="51">
        <f>(AF32/$AF$115)*100</f>
        <v>1.794849809940267</v>
      </c>
      <c r="AI32" s="52">
        <v>204</v>
      </c>
      <c r="AJ32" s="53">
        <f t="shared" si="15"/>
        <v>32.484076433121018</v>
      </c>
      <c r="AK32" s="54">
        <f t="shared" si="141"/>
        <v>11.75792507204611</v>
      </c>
      <c r="AL32" s="55">
        <f>(AI32/$AF$115)*100</f>
        <v>0.58304038412072368</v>
      </c>
      <c r="AM32" s="47">
        <v>253</v>
      </c>
      <c r="AN32" s="48">
        <v>188</v>
      </c>
      <c r="AO32" s="49">
        <f t="shared" si="55"/>
        <v>441</v>
      </c>
      <c r="AP32" s="50">
        <f t="shared" si="142"/>
        <v>32.119446467589221</v>
      </c>
      <c r="AQ32" s="51">
        <f>(AO32/$AO$115)*100</f>
        <v>1.4204270944052566</v>
      </c>
      <c r="AR32" s="52">
        <v>235</v>
      </c>
      <c r="AS32" s="53">
        <f t="shared" si="20"/>
        <v>53.287981859410429</v>
      </c>
      <c r="AT32" s="54">
        <f t="shared" si="143"/>
        <v>17.115804806991989</v>
      </c>
      <c r="AU32" s="55">
        <f>(AR32/$AO$115)*100</f>
        <v>0.75691693239282376</v>
      </c>
      <c r="AV32" s="47">
        <v>154</v>
      </c>
      <c r="AW32" s="48">
        <v>102</v>
      </c>
      <c r="AX32" s="49">
        <f t="shared" si="56"/>
        <v>256</v>
      </c>
      <c r="AY32" s="50">
        <f t="shared" si="144"/>
        <v>3.4867883410514846</v>
      </c>
      <c r="AZ32" s="51">
        <f t="shared" si="146"/>
        <v>0.70761236110343295</v>
      </c>
      <c r="BA32" s="52">
        <v>89</v>
      </c>
      <c r="BB32" s="53">
        <f t="shared" si="25"/>
        <v>34.765625</v>
      </c>
      <c r="BC32" s="54">
        <f t="shared" si="145"/>
        <v>1.2122037591936803</v>
      </c>
      <c r="BD32" s="55">
        <f t="shared" si="147"/>
        <v>0.2460058599148654</v>
      </c>
      <c r="BE32" s="47"/>
      <c r="BF32" s="48"/>
      <c r="BG32" s="49"/>
      <c r="BH32" s="50"/>
      <c r="BI32" s="51"/>
      <c r="BJ32" s="52"/>
      <c r="BK32" s="53"/>
      <c r="BL32" s="54"/>
      <c r="BM32" s="55"/>
      <c r="BN32" s="47"/>
      <c r="BO32" s="48"/>
      <c r="BP32" s="49"/>
      <c r="BQ32" s="50"/>
      <c r="BR32" s="51"/>
      <c r="BS32" s="52"/>
      <c r="BT32" s="53"/>
      <c r="BU32" s="54"/>
      <c r="BV32" s="55"/>
      <c r="BW32" s="47"/>
      <c r="BX32" s="48"/>
      <c r="BY32" s="49"/>
      <c r="BZ32" s="50"/>
      <c r="CA32" s="51"/>
      <c r="CB32" s="52"/>
      <c r="CC32" s="53"/>
      <c r="CD32" s="54"/>
      <c r="CE32" s="55"/>
      <c r="CF32" s="47"/>
      <c r="CG32" s="48"/>
      <c r="CH32" s="49"/>
      <c r="CI32" s="50"/>
      <c r="CJ32" s="51"/>
      <c r="CK32" s="52"/>
      <c r="CL32" s="53"/>
      <c r="CM32" s="54"/>
      <c r="CN32" s="55"/>
      <c r="CO32" s="47"/>
      <c r="CP32" s="48"/>
      <c r="CQ32" s="49"/>
      <c r="CR32" s="50"/>
      <c r="CS32" s="51"/>
      <c r="CT32" s="52"/>
      <c r="CU32" s="53"/>
      <c r="CV32" s="54"/>
      <c r="CW32" s="55"/>
      <c r="CX32" s="47"/>
      <c r="CY32" s="48"/>
      <c r="CZ32" s="49"/>
      <c r="DA32" s="50"/>
      <c r="DB32" s="51"/>
      <c r="DC32" s="52"/>
      <c r="DD32" s="53"/>
      <c r="DE32" s="54"/>
      <c r="DF32" s="55"/>
    </row>
    <row r="33" spans="1:110">
      <c r="A33" s="45">
        <v>20924</v>
      </c>
      <c r="B33" s="56" t="s">
        <v>36</v>
      </c>
      <c r="C33" s="47"/>
      <c r="D33" s="48"/>
      <c r="E33" s="49"/>
      <c r="F33" s="50"/>
      <c r="G33" s="51"/>
      <c r="H33" s="52"/>
      <c r="I33" s="53"/>
      <c r="J33" s="54"/>
      <c r="K33" s="55"/>
      <c r="L33" s="47"/>
      <c r="M33" s="48"/>
      <c r="N33" s="49"/>
      <c r="O33" s="50"/>
      <c r="P33" s="51"/>
      <c r="Q33" s="52"/>
      <c r="R33" s="53"/>
      <c r="S33" s="54"/>
      <c r="T33" s="55"/>
      <c r="U33" s="47"/>
      <c r="V33" s="48"/>
      <c r="W33" s="49"/>
      <c r="X33" s="50"/>
      <c r="Y33" s="51"/>
      <c r="Z33" s="52"/>
      <c r="AA33" s="53"/>
      <c r="AB33" s="54"/>
      <c r="AC33" s="55"/>
      <c r="AD33" s="47"/>
      <c r="AE33" s="48"/>
      <c r="AF33" s="49"/>
      <c r="AG33" s="50"/>
      <c r="AH33" s="51"/>
      <c r="AI33" s="52"/>
      <c r="AJ33" s="53"/>
      <c r="AK33" s="54"/>
      <c r="AL33" s="55"/>
      <c r="AM33" s="47"/>
      <c r="AN33" s="48"/>
      <c r="AO33" s="49"/>
      <c r="AP33" s="50"/>
      <c r="AQ33" s="51"/>
      <c r="AR33" s="52"/>
      <c r="AS33" s="53"/>
      <c r="AT33" s="54"/>
      <c r="AU33" s="55"/>
      <c r="AV33" s="47">
        <v>230</v>
      </c>
      <c r="AW33" s="48">
        <v>135</v>
      </c>
      <c r="AX33" s="49">
        <f t="shared" si="56"/>
        <v>365</v>
      </c>
      <c r="AY33" s="50">
        <f t="shared" si="144"/>
        <v>4.9713974393898122</v>
      </c>
      <c r="AZ33" s="51">
        <f t="shared" si="146"/>
        <v>1.0089004367295042</v>
      </c>
      <c r="BA33" s="52">
        <v>125</v>
      </c>
      <c r="BB33" s="53">
        <f t="shared" si="25"/>
        <v>34.246575342465754</v>
      </c>
      <c r="BC33" s="54">
        <f t="shared" si="145"/>
        <v>1.7025333696540454</v>
      </c>
      <c r="BD33" s="55">
        <f t="shared" si="147"/>
        <v>0.34551384819503567</v>
      </c>
      <c r="BE33" s="47"/>
      <c r="BF33" s="48"/>
      <c r="BG33" s="49"/>
      <c r="BH33" s="50"/>
      <c r="BI33" s="51"/>
      <c r="BJ33" s="52"/>
      <c r="BK33" s="53"/>
      <c r="BL33" s="54"/>
      <c r="BM33" s="55"/>
      <c r="BN33" s="47"/>
      <c r="BO33" s="48"/>
      <c r="BP33" s="49"/>
      <c r="BQ33" s="50"/>
      <c r="BR33" s="51"/>
      <c r="BS33" s="52"/>
      <c r="BT33" s="53"/>
      <c r="BU33" s="54"/>
      <c r="BV33" s="55"/>
      <c r="BW33" s="47"/>
      <c r="BX33" s="48"/>
      <c r="BY33" s="49"/>
      <c r="BZ33" s="50"/>
      <c r="CA33" s="51"/>
      <c r="CB33" s="52"/>
      <c r="CC33" s="53"/>
      <c r="CD33" s="54"/>
      <c r="CE33" s="55"/>
      <c r="CF33" s="47"/>
      <c r="CG33" s="48"/>
      <c r="CH33" s="49"/>
      <c r="CI33" s="50"/>
      <c r="CJ33" s="51"/>
      <c r="CK33" s="52"/>
      <c r="CL33" s="53"/>
      <c r="CM33" s="54"/>
      <c r="CN33" s="55"/>
      <c r="CO33" s="47"/>
      <c r="CP33" s="48"/>
      <c r="CQ33" s="49"/>
      <c r="CR33" s="50"/>
      <c r="CS33" s="51"/>
      <c r="CT33" s="52"/>
      <c r="CU33" s="53"/>
      <c r="CV33" s="54"/>
      <c r="CW33" s="55"/>
      <c r="CX33" s="47"/>
      <c r="CY33" s="48"/>
      <c r="CZ33" s="49"/>
      <c r="DA33" s="50"/>
      <c r="DB33" s="51"/>
      <c r="DC33" s="52"/>
      <c r="DD33" s="53"/>
      <c r="DE33" s="54"/>
      <c r="DF33" s="55"/>
    </row>
    <row r="34" spans="1:110">
      <c r="A34" s="385" t="s">
        <v>37</v>
      </c>
      <c r="B34" s="386"/>
      <c r="C34" s="16">
        <f>SUM(C35,C38,C45,C54)</f>
        <v>14869</v>
      </c>
      <c r="D34" s="17">
        <f>SUM(D35,D38,D45,D54)</f>
        <v>5204</v>
      </c>
      <c r="E34" s="18">
        <f t="shared" si="49"/>
        <v>20073</v>
      </c>
      <c r="F34" s="19">
        <f>(E34/E$34)*100</f>
        <v>100</v>
      </c>
      <c r="G34" s="20">
        <f>(E34/$E$115)*100</f>
        <v>35.964739397631377</v>
      </c>
      <c r="H34" s="21">
        <f>SUM(H35,H38,H45,H54)</f>
        <v>4509</v>
      </c>
      <c r="I34" s="22">
        <f>(H34/E34)*100</f>
        <v>22.463010013450905</v>
      </c>
      <c r="J34" s="23">
        <f>(H34/E$34)*100</f>
        <v>22.463010013450905</v>
      </c>
      <c r="K34" s="24">
        <f>(H34/$E$115)*100</f>
        <v>8.078763012201458</v>
      </c>
      <c r="L34" s="16">
        <f>SUM(L35,L38,L45,L54)</f>
        <v>11005</v>
      </c>
      <c r="M34" s="17">
        <f>SUM(M35,M38,M45,M54)</f>
        <v>5322</v>
      </c>
      <c r="N34" s="18">
        <f t="shared" si="50"/>
        <v>16327</v>
      </c>
      <c r="O34" s="19">
        <f>(N34/N$34)*100</f>
        <v>100</v>
      </c>
      <c r="P34" s="20">
        <f>(N34/$N$115)*100</f>
        <v>36.884671862645426</v>
      </c>
      <c r="Q34" s="21">
        <f>SUM(Q35,Q38,Q45,Q54)</f>
        <v>4234</v>
      </c>
      <c r="R34" s="22">
        <f t="shared" si="7"/>
        <v>25.932504440497333</v>
      </c>
      <c r="S34" s="23">
        <f>(Q34/N$34)*100</f>
        <v>25.932504440497333</v>
      </c>
      <c r="T34" s="24">
        <f>(Q34/$N$115)*100</f>
        <v>9.5651191686433972</v>
      </c>
      <c r="U34" s="16">
        <f>SUM(U35,U38,U45,U54)</f>
        <v>8639</v>
      </c>
      <c r="V34" s="17">
        <f>SUM(V35,V38,V45,V54)</f>
        <v>4353</v>
      </c>
      <c r="W34" s="18">
        <f t="shared" si="52"/>
        <v>12992</v>
      </c>
      <c r="X34" s="19">
        <f>(W34/W$34)*100</f>
        <v>100</v>
      </c>
      <c r="Y34" s="20">
        <f>(W34/$W$115)*100</f>
        <v>34.784471218206157</v>
      </c>
      <c r="Z34" s="21">
        <f>SUM(Z35,Z38,Z45,Z54)</f>
        <v>2807</v>
      </c>
      <c r="AA34" s="22">
        <f t="shared" si="11"/>
        <v>21.605603448275861</v>
      </c>
      <c r="AB34" s="23">
        <f>(Z34/W$34)*100</f>
        <v>21.605603448275861</v>
      </c>
      <c r="AC34" s="24">
        <f>(Z34/$W$115)*100</f>
        <v>7.5153949129852755</v>
      </c>
      <c r="AD34" s="16">
        <f>SUM(AD35,AD38,AD45,AD54)</f>
        <v>7860</v>
      </c>
      <c r="AE34" s="17">
        <f>SUM(AE35,AE38,AE45,AE54)</f>
        <v>4388</v>
      </c>
      <c r="AF34" s="18">
        <f t="shared" si="54"/>
        <v>12248</v>
      </c>
      <c r="AG34" s="19">
        <f>(AF34/AF$34)*100</f>
        <v>100</v>
      </c>
      <c r="AH34" s="20">
        <f>(AF34/$AF$115)*100</f>
        <v>35.00528737603247</v>
      </c>
      <c r="AI34" s="21">
        <f>SUM(AI35,AI38,AI45,AI54)</f>
        <v>4898</v>
      </c>
      <c r="AJ34" s="22">
        <f t="shared" si="15"/>
        <v>39.990202482037887</v>
      </c>
      <c r="AK34" s="23">
        <f>(AI34/AF$34)*100</f>
        <v>39.990202482037887</v>
      </c>
      <c r="AL34" s="24">
        <f>(AI34/$AF$115)*100</f>
        <v>13.99868530109463</v>
      </c>
      <c r="AM34" s="16">
        <f>SUM(AM35,AM38,AM45,AM54)</f>
        <v>5971</v>
      </c>
      <c r="AN34" s="17">
        <f>SUM(AN35,AN38,AN45,AN54)</f>
        <v>3900</v>
      </c>
      <c r="AO34" s="18">
        <f t="shared" si="55"/>
        <v>9871</v>
      </c>
      <c r="AP34" s="19">
        <f>(AO34/AO$34)*100</f>
        <v>100</v>
      </c>
      <c r="AQ34" s="20">
        <f>(AO34/$AO$115)*100</f>
        <v>31.793732083615161</v>
      </c>
      <c r="AR34" s="21">
        <f>SUM(AR35,AR38,AR45,AR54)</f>
        <v>4139</v>
      </c>
      <c r="AS34" s="22">
        <f t="shared" si="20"/>
        <v>41.930908722520513</v>
      </c>
      <c r="AT34" s="23">
        <f>(AR34/AO$34)*100</f>
        <v>41.930908722520513</v>
      </c>
      <c r="AU34" s="24">
        <f>(AR34/$AO$115)*100</f>
        <v>13.331400779463396</v>
      </c>
      <c r="AV34" s="16">
        <f>SUM(AV35,AV38,AV45,AV54)</f>
        <v>5727</v>
      </c>
      <c r="AW34" s="17">
        <f>SUM(AW35,AW38,AW45,AW54)</f>
        <v>4522</v>
      </c>
      <c r="AX34" s="18">
        <f t="shared" si="56"/>
        <v>10249</v>
      </c>
      <c r="AY34" s="19">
        <f>(AX34/AX$34)*100</f>
        <v>100</v>
      </c>
      <c r="AZ34" s="20">
        <f t="shared" si="146"/>
        <v>28.329371441207364</v>
      </c>
      <c r="BA34" s="21">
        <f>SUM(BA35,BA38,BA45,BA54)</f>
        <v>4268</v>
      </c>
      <c r="BB34" s="22">
        <f t="shared" si="25"/>
        <v>41.643087130451747</v>
      </c>
      <c r="BC34" s="23">
        <f>(BA34/AX$34)*100</f>
        <v>41.643087130451747</v>
      </c>
      <c r="BD34" s="24">
        <f t="shared" si="147"/>
        <v>11.797224832771297</v>
      </c>
      <c r="BE34" s="16">
        <f>SUM(BE35,BE38,BE45,BE54)</f>
        <v>5004</v>
      </c>
      <c r="BF34" s="17">
        <f>SUM(BF35,BF38,BF45,BF54)</f>
        <v>2817</v>
      </c>
      <c r="BG34" s="18">
        <f t="shared" si="57"/>
        <v>7821</v>
      </c>
      <c r="BH34" s="19">
        <f>(BG34/BG$34)*100</f>
        <v>100</v>
      </c>
      <c r="BI34" s="20">
        <f>(BG34/$BG$115)*100</f>
        <v>28.526096947149576</v>
      </c>
      <c r="BJ34" s="21">
        <f>SUM(BJ35,BJ38,BJ45,BJ54)</f>
        <v>3126</v>
      </c>
      <c r="BK34" s="22">
        <f t="shared" si="30"/>
        <v>39.969313387034902</v>
      </c>
      <c r="BL34" s="23">
        <f>(BJ34/BG$34)*100</f>
        <v>39.969313387034902</v>
      </c>
      <c r="BM34" s="24">
        <f>(BJ34/$BG$115)*100</f>
        <v>11.401685085895611</v>
      </c>
      <c r="BN34" s="16">
        <f>SUM(BN35,BN38,BN45,BN54)</f>
        <v>5307</v>
      </c>
      <c r="BO34" s="17">
        <f>SUM(BO35,BO38,BO45,BO54)</f>
        <v>2468</v>
      </c>
      <c r="BP34" s="18">
        <f t="shared" si="58"/>
        <v>7775</v>
      </c>
      <c r="BQ34" s="19">
        <f>(BP34/BP$34)*100</f>
        <v>100</v>
      </c>
      <c r="BR34" s="20">
        <f>(BP34/$BP$115)*100</f>
        <v>29.320813063317875</v>
      </c>
      <c r="BS34" s="21">
        <f>SUM(BS35,BS38,BS45,BS54)</f>
        <v>3199</v>
      </c>
      <c r="BT34" s="22">
        <f t="shared" si="35"/>
        <v>41.144694533762063</v>
      </c>
      <c r="BU34" s="23">
        <f>(BS34/BP$34)*100</f>
        <v>41.144694533762063</v>
      </c>
      <c r="BV34" s="24">
        <f>(BS34/$BP$115)*100</f>
        <v>12.06395896971754</v>
      </c>
      <c r="BW34" s="16">
        <f>SUM(BW35,BW38,BW45,BW54)</f>
        <v>4254</v>
      </c>
      <c r="BX34" s="17">
        <f>SUM(BX35,BX38,BX45,BX54)</f>
        <v>2593</v>
      </c>
      <c r="BY34" s="18">
        <f t="shared" si="59"/>
        <v>6847</v>
      </c>
      <c r="BZ34" s="19">
        <f>(BY34/BY$34)*100</f>
        <v>100</v>
      </c>
      <c r="CA34" s="20">
        <f>(BY34/$BY$115)*100</f>
        <v>25.280608477329793</v>
      </c>
      <c r="CB34" s="21">
        <f>SUM(CB35,CB38,CB45,CB54)</f>
        <v>3905</v>
      </c>
      <c r="CC34" s="22">
        <f t="shared" si="40"/>
        <v>57.032276909595446</v>
      </c>
      <c r="CD34" s="23">
        <f>(CB34/BY$34)*100</f>
        <v>57.032276909595446</v>
      </c>
      <c r="CE34" s="24">
        <f>(CB34/$BY$115)*100</f>
        <v>14.418106631221386</v>
      </c>
      <c r="CF34" s="16">
        <f>SUM(CF35,CF38,CF45,CF54)</f>
        <v>3859</v>
      </c>
      <c r="CG34" s="17">
        <f>SUM(CG35,CG38,CG45,CG54)</f>
        <v>2395</v>
      </c>
      <c r="CH34" s="18">
        <f t="shared" si="60"/>
        <v>6254</v>
      </c>
      <c r="CI34" s="19">
        <f>(CH34/CH$34)*100</f>
        <v>100</v>
      </c>
      <c r="CJ34" s="20">
        <f>(CH34/$CH$115)*100</f>
        <v>28.852186750322939</v>
      </c>
      <c r="CK34" s="21">
        <f>SUM(CK35,CK38,CK45,CK54)</f>
        <v>2573</v>
      </c>
      <c r="CL34" s="22">
        <f t="shared" si="45"/>
        <v>41.141669331627753</v>
      </c>
      <c r="CM34" s="23">
        <f>(CK34/CH$34)*100</f>
        <v>41.141669331627753</v>
      </c>
      <c r="CN34" s="24">
        <f>(CK34/$CH$115)*100</f>
        <v>11.870271267761581</v>
      </c>
      <c r="CO34" s="16">
        <f>SUM(CO35,CO38,CO45,CO54)</f>
        <v>3449</v>
      </c>
      <c r="CP34" s="17">
        <f>SUM(CP35,CP38,CP45,CP54)</f>
        <v>2333</v>
      </c>
      <c r="CQ34" s="18">
        <f t="shared" ref="CQ34:CQ35" si="148">SUM(CO34:CP34)</f>
        <v>5782</v>
      </c>
      <c r="CR34" s="19">
        <f>(CQ34/CQ$34)*100</f>
        <v>100</v>
      </c>
      <c r="CS34" s="20">
        <f>(CQ34/$CQ$115)*100</f>
        <v>27.655809059166785</v>
      </c>
      <c r="CT34" s="21">
        <f>SUM(CT35,CT38,CT45,CT54)</f>
        <v>2340</v>
      </c>
      <c r="CU34" s="22">
        <f t="shared" ref="CU34:CU35" si="149">(CT34/CQ34)*100</f>
        <v>40.470425458318921</v>
      </c>
      <c r="CV34" s="23">
        <f>(CT34/CQ$34)*100</f>
        <v>40.470425458318921</v>
      </c>
      <c r="CW34" s="24">
        <f>(CT34/$CQ$115)*100</f>
        <v>11.192423590185104</v>
      </c>
      <c r="CX34" s="16">
        <f>SUM(CX35,CX38,CX45,CX54)</f>
        <v>3863</v>
      </c>
      <c r="CY34" s="17">
        <f>SUM(CY35,CY38,CY45,CY54)</f>
        <v>2445</v>
      </c>
      <c r="CZ34" s="18">
        <f t="shared" ref="CZ34:CZ35" si="150">SUM(CX34:CY34)</f>
        <v>6308</v>
      </c>
      <c r="DA34" s="19">
        <f>(CZ34/CZ$34)*100</f>
        <v>100</v>
      </c>
      <c r="DB34" s="20">
        <f>(CZ34/$CZ$115)*100</f>
        <v>27.057864710676448</v>
      </c>
      <c r="DC34" s="21">
        <f>SUM(DC35,DC38,DC45,DC54)</f>
        <v>2324</v>
      </c>
      <c r="DD34" s="22">
        <f t="shared" ref="DD34:DD35" si="151">(DC34/CZ34)*100</f>
        <v>36.84210526315789</v>
      </c>
      <c r="DE34" s="23">
        <f>(DC34/CZ$34)*100</f>
        <v>36.84210526315789</v>
      </c>
      <c r="DF34" s="24">
        <f t="shared" si="65"/>
        <v>9.96868699867027</v>
      </c>
    </row>
    <row r="35" spans="1:110">
      <c r="A35" s="383" t="s">
        <v>38</v>
      </c>
      <c r="B35" s="384"/>
      <c r="C35" s="25"/>
      <c r="D35" s="26"/>
      <c r="E35" s="27"/>
      <c r="F35" s="28"/>
      <c r="G35" s="29"/>
      <c r="H35" s="30"/>
      <c r="I35" s="31"/>
      <c r="J35" s="32"/>
      <c r="K35" s="33"/>
      <c r="L35" s="25">
        <f>SUM(L36:L37)</f>
        <v>501</v>
      </c>
      <c r="M35" s="26">
        <f>SUM(M36:M37)</f>
        <v>245</v>
      </c>
      <c r="N35" s="27">
        <f t="shared" si="50"/>
        <v>746</v>
      </c>
      <c r="O35" s="28">
        <f t="shared" ref="O35:O55" si="152">(N35/N$34)*100</f>
        <v>4.5691186378391615</v>
      </c>
      <c r="P35" s="29">
        <f>(N35/$N$115)*100</f>
        <v>1.6853044165819495</v>
      </c>
      <c r="Q35" s="30">
        <f>SUM(Q36:Q37)</f>
        <v>163</v>
      </c>
      <c r="R35" s="31">
        <f t="shared" si="7"/>
        <v>21.849865951742629</v>
      </c>
      <c r="S35" s="32">
        <f t="shared" ref="S35:S55" si="153">(Q35/N$34)*100</f>
        <v>0.99834629754394566</v>
      </c>
      <c r="T35" s="33">
        <f>(Q35/$N$115)*100</f>
        <v>0.36823675590195415</v>
      </c>
      <c r="U35" s="25">
        <f>SUM(U36:U37)</f>
        <v>346</v>
      </c>
      <c r="V35" s="26">
        <f>SUM(V36:V37)</f>
        <v>164</v>
      </c>
      <c r="W35" s="27">
        <f t="shared" si="52"/>
        <v>510</v>
      </c>
      <c r="X35" s="28">
        <f t="shared" ref="X35:X55" si="154">(W35/W$34)*100</f>
        <v>3.9254926108374382</v>
      </c>
      <c r="Y35" s="29">
        <f>(W35/$W$115)*100</f>
        <v>1.3654618473895583</v>
      </c>
      <c r="Z35" s="30">
        <f>SUM(Z36:Z37)</f>
        <v>103</v>
      </c>
      <c r="AA35" s="31">
        <f t="shared" si="11"/>
        <v>20.196078431372548</v>
      </c>
      <c r="AB35" s="32">
        <f t="shared" ref="AB35:AB55" si="155">(Z35/W$34)*100</f>
        <v>0.79279556650246308</v>
      </c>
      <c r="AC35" s="33">
        <f>(Z35/$W$115)*100</f>
        <v>0.27576974564926371</v>
      </c>
      <c r="AD35" s="25">
        <f>SUM(AD36:AD37)</f>
        <v>224</v>
      </c>
      <c r="AE35" s="26">
        <f>SUM(AE36:AE37)</f>
        <v>181</v>
      </c>
      <c r="AF35" s="27">
        <f t="shared" si="54"/>
        <v>405</v>
      </c>
      <c r="AG35" s="28">
        <f t="shared" ref="AG35:AG55" si="156">(AF35/AF$34)*100</f>
        <v>3.3066623122142391</v>
      </c>
      <c r="AH35" s="29">
        <f>(AF35/$AF$115)*100</f>
        <v>1.1575066449455542</v>
      </c>
      <c r="AI35" s="30">
        <f>SUM(AI36:AI37)</f>
        <v>153</v>
      </c>
      <c r="AJ35" s="31">
        <f t="shared" si="15"/>
        <v>37.777777777777779</v>
      </c>
      <c r="AK35" s="32">
        <f t="shared" ref="AK35:AK55" si="157">(AI35/AF$34)*100</f>
        <v>1.2491835401698237</v>
      </c>
      <c r="AL35" s="33">
        <f>(AI35/$AF$115)*100</f>
        <v>0.4372802880905427</v>
      </c>
      <c r="AM35" s="25">
        <f>SUM(AM36:AM37)</f>
        <v>165</v>
      </c>
      <c r="AN35" s="26">
        <f>SUM(AN36:AN37)</f>
        <v>123</v>
      </c>
      <c r="AO35" s="27">
        <f t="shared" si="55"/>
        <v>288</v>
      </c>
      <c r="AP35" s="28">
        <f t="shared" ref="AP35:AP55" si="158">(AO35/AO$34)*100</f>
        <v>2.9176375240603787</v>
      </c>
      <c r="AQ35" s="29">
        <f>(AO35/$AO$115)*100</f>
        <v>0.92762585757077987</v>
      </c>
      <c r="AR35" s="30">
        <f>SUM(AR36:AR37)</f>
        <v>102</v>
      </c>
      <c r="AS35" s="31">
        <f t="shared" si="20"/>
        <v>35.416666666666671</v>
      </c>
      <c r="AT35" s="32">
        <f t="shared" ref="AT35:AT55" si="159">(AR35/AO$34)*100</f>
        <v>1.0333299564380509</v>
      </c>
      <c r="AU35" s="33">
        <f>(AR35/$AO$115)*100</f>
        <v>0.32853415788965118</v>
      </c>
      <c r="AV35" s="25">
        <f>SUM(AV36:AV37)</f>
        <v>142</v>
      </c>
      <c r="AW35" s="26">
        <f>SUM(AW36:AW37)</f>
        <v>119</v>
      </c>
      <c r="AX35" s="27">
        <f t="shared" si="56"/>
        <v>261</v>
      </c>
      <c r="AY35" s="28">
        <f t="shared" ref="AY35:AY55" si="160">(AX35/AX$34)*100</f>
        <v>2.5465899112108499</v>
      </c>
      <c r="AZ35" s="29">
        <f t="shared" si="146"/>
        <v>0.72143291503123441</v>
      </c>
      <c r="BA35" s="30">
        <f>SUM(BA36:BA37)</f>
        <v>111</v>
      </c>
      <c r="BB35" s="31">
        <f t="shared" si="25"/>
        <v>42.528735632183903</v>
      </c>
      <c r="BC35" s="32">
        <f t="shared" ref="BC35:BC55" si="161">(BA35/AX$34)*100</f>
        <v>1.0830324909747291</v>
      </c>
      <c r="BD35" s="33">
        <f t="shared" si="147"/>
        <v>0.30681629719719167</v>
      </c>
      <c r="BE35" s="25">
        <f>SUM(BE36:BE37)</f>
        <v>193</v>
      </c>
      <c r="BF35" s="26">
        <f>SUM(BF36:BF37)</f>
        <v>0</v>
      </c>
      <c r="BG35" s="27">
        <f t="shared" si="57"/>
        <v>193</v>
      </c>
      <c r="BH35" s="28">
        <f t="shared" ref="BH35:BH55" si="162">(BG35/BG$34)*100</f>
        <v>2.4677151259429739</v>
      </c>
      <c r="BI35" s="29">
        <f>(BG35/$BG$115)*100</f>
        <v>0.70394280920596708</v>
      </c>
      <c r="BJ35" s="30">
        <f>SUM(BJ36:BJ37)</f>
        <v>87</v>
      </c>
      <c r="BK35" s="31">
        <f t="shared" si="30"/>
        <v>45.077720207253883</v>
      </c>
      <c r="BL35" s="32">
        <f t="shared" ref="BL35:BL55" si="163">(BJ35/BG$34)*100</f>
        <v>1.1123897199846566</v>
      </c>
      <c r="BM35" s="33">
        <f>(BJ35/$BG$115)*100</f>
        <v>0.31732136995294891</v>
      </c>
      <c r="BN35" s="25"/>
      <c r="BO35" s="26"/>
      <c r="BP35" s="27"/>
      <c r="BQ35" s="28"/>
      <c r="BR35" s="29"/>
      <c r="BS35" s="30"/>
      <c r="BT35" s="31"/>
      <c r="BU35" s="32"/>
      <c r="BV35" s="33"/>
      <c r="BW35" s="25">
        <f>SUM(BW36:BW37)</f>
        <v>202</v>
      </c>
      <c r="BX35" s="26">
        <f>SUM(BX36:BX37)</f>
        <v>68</v>
      </c>
      <c r="BY35" s="27">
        <f t="shared" si="59"/>
        <v>270</v>
      </c>
      <c r="BZ35" s="28">
        <f t="shared" ref="BZ35:BZ55" si="164">(BY35/BY$34)*100</f>
        <v>3.943332846502118</v>
      </c>
      <c r="CA35" s="29">
        <f>(BY35/$BY$115)*100</f>
        <v>0.99689853788214444</v>
      </c>
      <c r="CB35" s="30">
        <f>SUM(CB36:CB37)</f>
        <v>141</v>
      </c>
      <c r="CC35" s="31">
        <f t="shared" si="40"/>
        <v>52.222222222222229</v>
      </c>
      <c r="CD35" s="32">
        <f t="shared" ref="CD35:CD55" si="165">(CB35/BY$34)*100</f>
        <v>2.0592960420622171</v>
      </c>
      <c r="CE35" s="33">
        <f>(CB35/$BY$115)*100</f>
        <v>0.52060256978289765</v>
      </c>
      <c r="CF35" s="25">
        <f>SUM(CF36:CF37)</f>
        <v>71</v>
      </c>
      <c r="CG35" s="26">
        <f>SUM(CG36:CG37)</f>
        <v>67</v>
      </c>
      <c r="CH35" s="27">
        <f t="shared" si="60"/>
        <v>138</v>
      </c>
      <c r="CI35" s="28">
        <f t="shared" ref="CI35:CI55" si="166">(CH35/CH$34)*100</f>
        <v>2.2065877838183563</v>
      </c>
      <c r="CJ35" s="29">
        <f>(CH35/$CH$115)*100</f>
        <v>0.63664882819708435</v>
      </c>
      <c r="CK35" s="30">
        <f>SUM(CK36:CK37)</f>
        <v>61</v>
      </c>
      <c r="CL35" s="31">
        <f t="shared" si="45"/>
        <v>44.20289855072464</v>
      </c>
      <c r="CM35" s="32">
        <f t="shared" ref="CM35:CM55" si="167">(CK35/CH$34)*100</f>
        <v>0.9753757595139112</v>
      </c>
      <c r="CN35" s="33">
        <f>(CK35/$CH$115)*100</f>
        <v>0.28141723565233434</v>
      </c>
      <c r="CO35" s="25">
        <f>SUM(CO36:CO37)</f>
        <v>77</v>
      </c>
      <c r="CP35" s="26">
        <f>SUM(CP36:CP37)</f>
        <v>62</v>
      </c>
      <c r="CQ35" s="27">
        <f t="shared" si="148"/>
        <v>139</v>
      </c>
      <c r="CR35" s="28">
        <f t="shared" ref="CR35" si="168">(CQ35/CQ$34)*100</f>
        <v>2.4040124524386028</v>
      </c>
      <c r="CS35" s="29">
        <f>(CQ35/$CQ$115)*100</f>
        <v>0.66484909360501276</v>
      </c>
      <c r="CT35" s="30">
        <f>SUM(CT36:CT37)</f>
        <v>69</v>
      </c>
      <c r="CU35" s="31">
        <f t="shared" si="149"/>
        <v>49.640287769784173</v>
      </c>
      <c r="CV35" s="32">
        <f t="shared" ref="CV35" si="169">(CT35/CQ$34)*100</f>
        <v>1.1933586994119683</v>
      </c>
      <c r="CW35" s="33">
        <f>(CT35/$CQ$115)*100</f>
        <v>0.33003300330033003</v>
      </c>
      <c r="CX35" s="25">
        <f>SUM(CX36:CX37)</f>
        <v>80</v>
      </c>
      <c r="CY35" s="26">
        <f>SUM(CY36:CY37)</f>
        <v>73</v>
      </c>
      <c r="CZ35" s="27">
        <f t="shared" si="150"/>
        <v>153</v>
      </c>
      <c r="DA35" s="28">
        <f>(CZ35/CZ$34)*100</f>
        <v>2.4254914394419784</v>
      </c>
      <c r="DB35" s="29">
        <f>(CZ35/$CZ$115)*100</f>
        <v>0.65628619225324925</v>
      </c>
      <c r="DC35" s="30">
        <f>SUM(DC36:DC37)</f>
        <v>89</v>
      </c>
      <c r="DD35" s="31">
        <f t="shared" si="151"/>
        <v>58.169934640522882</v>
      </c>
      <c r="DE35" s="32">
        <f t="shared" ref="DE35" si="170">(DC35/CZ$34)*100</f>
        <v>1.4109067850348762</v>
      </c>
      <c r="DF35" s="33">
        <f t="shared" si="65"/>
        <v>0.38176124908849141</v>
      </c>
    </row>
    <row r="36" spans="1:110">
      <c r="A36" s="34">
        <v>30132</v>
      </c>
      <c r="B36" s="35" t="s">
        <v>39</v>
      </c>
      <c r="C36" s="36"/>
      <c r="D36" s="37"/>
      <c r="E36" s="38"/>
      <c r="F36" s="39"/>
      <c r="G36" s="40"/>
      <c r="H36" s="41"/>
      <c r="I36" s="42"/>
      <c r="J36" s="43"/>
      <c r="K36" s="44"/>
      <c r="L36" s="36">
        <v>501</v>
      </c>
      <c r="M36" s="37">
        <v>245</v>
      </c>
      <c r="N36" s="38">
        <f t="shared" si="50"/>
        <v>746</v>
      </c>
      <c r="O36" s="39">
        <f t="shared" si="152"/>
        <v>4.5691186378391615</v>
      </c>
      <c r="P36" s="40">
        <f>(N36/$N$115)*100</f>
        <v>1.6853044165819495</v>
      </c>
      <c r="Q36" s="41">
        <v>163</v>
      </c>
      <c r="R36" s="42">
        <f t="shared" si="7"/>
        <v>21.849865951742629</v>
      </c>
      <c r="S36" s="43">
        <f t="shared" si="153"/>
        <v>0.99834629754394566</v>
      </c>
      <c r="T36" s="44">
        <f>(Q36/$N$115)*100</f>
        <v>0.36823675590195415</v>
      </c>
      <c r="U36" s="36">
        <v>346</v>
      </c>
      <c r="V36" s="37">
        <v>164</v>
      </c>
      <c r="W36" s="38">
        <f t="shared" si="52"/>
        <v>510</v>
      </c>
      <c r="X36" s="39">
        <f t="shared" si="154"/>
        <v>3.9254926108374382</v>
      </c>
      <c r="Y36" s="40">
        <f>(W36/$W$115)*100</f>
        <v>1.3654618473895583</v>
      </c>
      <c r="Z36" s="41">
        <v>103</v>
      </c>
      <c r="AA36" s="42">
        <f t="shared" si="11"/>
        <v>20.196078431372548</v>
      </c>
      <c r="AB36" s="43">
        <f t="shared" si="155"/>
        <v>0.79279556650246308</v>
      </c>
      <c r="AC36" s="44">
        <f>(Z36/$W$115)*100</f>
        <v>0.27576974564926371</v>
      </c>
      <c r="AD36" s="36">
        <v>224</v>
      </c>
      <c r="AE36" s="37">
        <v>181</v>
      </c>
      <c r="AF36" s="38">
        <f t="shared" si="54"/>
        <v>405</v>
      </c>
      <c r="AG36" s="39">
        <f t="shared" si="156"/>
        <v>3.3066623122142391</v>
      </c>
      <c r="AH36" s="40">
        <f>(AF36/$AF$115)*100</f>
        <v>1.1575066449455542</v>
      </c>
      <c r="AI36" s="41">
        <v>153</v>
      </c>
      <c r="AJ36" s="42">
        <f t="shared" si="15"/>
        <v>37.777777777777779</v>
      </c>
      <c r="AK36" s="43">
        <f t="shared" si="157"/>
        <v>1.2491835401698237</v>
      </c>
      <c r="AL36" s="44">
        <f>(AI36/$AF$115)*100</f>
        <v>0.4372802880905427</v>
      </c>
      <c r="AM36" s="36">
        <v>165</v>
      </c>
      <c r="AN36" s="37">
        <v>123</v>
      </c>
      <c r="AO36" s="38">
        <f t="shared" si="55"/>
        <v>288</v>
      </c>
      <c r="AP36" s="39">
        <f t="shared" si="158"/>
        <v>2.9176375240603787</v>
      </c>
      <c r="AQ36" s="40">
        <f>(AO36/$AO$115)*100</f>
        <v>0.92762585757077987</v>
      </c>
      <c r="AR36" s="41">
        <v>102</v>
      </c>
      <c r="AS36" s="42">
        <f t="shared" si="20"/>
        <v>35.416666666666671</v>
      </c>
      <c r="AT36" s="43">
        <f t="shared" si="159"/>
        <v>1.0333299564380509</v>
      </c>
      <c r="AU36" s="44">
        <f>(AR36/$AO$115)*100</f>
        <v>0.32853415788965118</v>
      </c>
      <c r="AV36" s="36">
        <v>142</v>
      </c>
      <c r="AW36" s="37">
        <v>119</v>
      </c>
      <c r="AX36" s="38">
        <f t="shared" si="56"/>
        <v>261</v>
      </c>
      <c r="AY36" s="39">
        <f t="shared" si="160"/>
        <v>2.5465899112108499</v>
      </c>
      <c r="AZ36" s="40">
        <f t="shared" si="146"/>
        <v>0.72143291503123441</v>
      </c>
      <c r="BA36" s="41">
        <v>111</v>
      </c>
      <c r="BB36" s="42">
        <f t="shared" si="25"/>
        <v>42.528735632183903</v>
      </c>
      <c r="BC36" s="43">
        <f t="shared" si="161"/>
        <v>1.0830324909747291</v>
      </c>
      <c r="BD36" s="44">
        <f t="shared" si="147"/>
        <v>0.30681629719719167</v>
      </c>
      <c r="BE36" s="36">
        <v>193</v>
      </c>
      <c r="BF36" s="37"/>
      <c r="BG36" s="38">
        <f t="shared" si="57"/>
        <v>193</v>
      </c>
      <c r="BH36" s="39">
        <f t="shared" si="162"/>
        <v>2.4677151259429739</v>
      </c>
      <c r="BI36" s="40">
        <f>(BG36/$BG$115)*100</f>
        <v>0.70394280920596708</v>
      </c>
      <c r="BJ36" s="41">
        <v>87</v>
      </c>
      <c r="BK36" s="42">
        <f t="shared" si="30"/>
        <v>45.077720207253883</v>
      </c>
      <c r="BL36" s="43">
        <f t="shared" si="163"/>
        <v>1.1123897199846566</v>
      </c>
      <c r="BM36" s="44">
        <f>(BJ36/$BG$115)*100</f>
        <v>0.31732136995294891</v>
      </c>
      <c r="BN36" s="36"/>
      <c r="BO36" s="37"/>
      <c r="BP36" s="38"/>
      <c r="BQ36" s="39"/>
      <c r="BR36" s="40"/>
      <c r="BS36" s="41"/>
      <c r="BT36" s="42"/>
      <c r="BU36" s="43"/>
      <c r="BV36" s="44"/>
      <c r="BW36" s="36"/>
      <c r="BX36" s="37"/>
      <c r="BY36" s="38"/>
      <c r="BZ36" s="39"/>
      <c r="CA36" s="40"/>
      <c r="CB36" s="41"/>
      <c r="CC36" s="42"/>
      <c r="CD36" s="43"/>
      <c r="CE36" s="44"/>
      <c r="CF36" s="36"/>
      <c r="CG36" s="37"/>
      <c r="CH36" s="38"/>
      <c r="CI36" s="39"/>
      <c r="CJ36" s="40"/>
      <c r="CK36" s="41"/>
      <c r="CL36" s="42"/>
      <c r="CM36" s="43"/>
      <c r="CN36" s="44"/>
      <c r="CO36" s="36"/>
      <c r="CP36" s="37"/>
      <c r="CQ36" s="38"/>
      <c r="CR36" s="39"/>
      <c r="CS36" s="40"/>
      <c r="CT36" s="41"/>
      <c r="CU36" s="42"/>
      <c r="CV36" s="43"/>
      <c r="CW36" s="44"/>
      <c r="CX36" s="36"/>
      <c r="CY36" s="37"/>
      <c r="CZ36" s="38"/>
      <c r="DA36" s="39"/>
      <c r="DB36" s="40"/>
      <c r="DC36" s="41"/>
      <c r="DD36" s="42"/>
      <c r="DE36" s="43"/>
      <c r="DF36" s="44"/>
    </row>
    <row r="37" spans="1:110">
      <c r="A37" s="34">
        <v>30142</v>
      </c>
      <c r="B37" s="35" t="s">
        <v>39</v>
      </c>
      <c r="C37" s="36"/>
      <c r="D37" s="37"/>
      <c r="E37" s="38"/>
      <c r="F37" s="39"/>
      <c r="G37" s="40"/>
      <c r="H37" s="41"/>
      <c r="I37" s="42"/>
      <c r="J37" s="43"/>
      <c r="K37" s="44"/>
      <c r="L37" s="36"/>
      <c r="M37" s="37"/>
      <c r="N37" s="38"/>
      <c r="O37" s="39"/>
      <c r="P37" s="40"/>
      <c r="Q37" s="41"/>
      <c r="R37" s="42"/>
      <c r="S37" s="43"/>
      <c r="T37" s="44"/>
      <c r="U37" s="36"/>
      <c r="V37" s="37"/>
      <c r="W37" s="38"/>
      <c r="X37" s="39"/>
      <c r="Y37" s="40"/>
      <c r="Z37" s="41"/>
      <c r="AA37" s="42"/>
      <c r="AB37" s="43"/>
      <c r="AC37" s="44"/>
      <c r="AD37" s="36"/>
      <c r="AE37" s="37"/>
      <c r="AF37" s="38"/>
      <c r="AG37" s="39"/>
      <c r="AH37" s="40"/>
      <c r="AI37" s="41"/>
      <c r="AJ37" s="42"/>
      <c r="AK37" s="43"/>
      <c r="AL37" s="44"/>
      <c r="AM37" s="36"/>
      <c r="AN37" s="37"/>
      <c r="AO37" s="38"/>
      <c r="AP37" s="39"/>
      <c r="AQ37" s="40"/>
      <c r="AR37" s="41"/>
      <c r="AS37" s="42"/>
      <c r="AT37" s="43"/>
      <c r="AU37" s="44"/>
      <c r="AV37" s="36"/>
      <c r="AW37" s="37"/>
      <c r="AX37" s="38"/>
      <c r="AY37" s="39"/>
      <c r="AZ37" s="40"/>
      <c r="BA37" s="41"/>
      <c r="BB37" s="42"/>
      <c r="BC37" s="43"/>
      <c r="BD37" s="44"/>
      <c r="BE37" s="36"/>
      <c r="BF37" s="37"/>
      <c r="BG37" s="38"/>
      <c r="BH37" s="39"/>
      <c r="BI37" s="40"/>
      <c r="BJ37" s="41"/>
      <c r="BK37" s="42"/>
      <c r="BL37" s="43"/>
      <c r="BM37" s="44"/>
      <c r="BN37" s="36"/>
      <c r="BO37" s="37"/>
      <c r="BP37" s="38"/>
      <c r="BQ37" s="39"/>
      <c r="BR37" s="40"/>
      <c r="BS37" s="41"/>
      <c r="BT37" s="42"/>
      <c r="BU37" s="43"/>
      <c r="BV37" s="44"/>
      <c r="BW37" s="36">
        <v>202</v>
      </c>
      <c r="BX37" s="37">
        <v>68</v>
      </c>
      <c r="BY37" s="38">
        <f t="shared" si="59"/>
        <v>270</v>
      </c>
      <c r="BZ37" s="39">
        <f t="shared" si="164"/>
        <v>3.943332846502118</v>
      </c>
      <c r="CA37" s="40">
        <f>(BY37/$BY$115)*100</f>
        <v>0.99689853788214444</v>
      </c>
      <c r="CB37" s="41">
        <v>141</v>
      </c>
      <c r="CC37" s="42">
        <f t="shared" si="40"/>
        <v>52.222222222222229</v>
      </c>
      <c r="CD37" s="43">
        <f t="shared" si="165"/>
        <v>2.0592960420622171</v>
      </c>
      <c r="CE37" s="44">
        <f>(CB37/$BY$115)*100</f>
        <v>0.52060256978289765</v>
      </c>
      <c r="CF37" s="36">
        <v>71</v>
      </c>
      <c r="CG37" s="37">
        <v>67</v>
      </c>
      <c r="CH37" s="38">
        <f t="shared" si="60"/>
        <v>138</v>
      </c>
      <c r="CI37" s="39">
        <f t="shared" si="166"/>
        <v>2.2065877838183563</v>
      </c>
      <c r="CJ37" s="40">
        <f>(CH37/$CH$115)*100</f>
        <v>0.63664882819708435</v>
      </c>
      <c r="CK37" s="41">
        <v>61</v>
      </c>
      <c r="CL37" s="42">
        <f t="shared" si="45"/>
        <v>44.20289855072464</v>
      </c>
      <c r="CM37" s="43">
        <f t="shared" si="167"/>
        <v>0.9753757595139112</v>
      </c>
      <c r="CN37" s="44">
        <f>(CK37/$CH$115)*100</f>
        <v>0.28141723565233434</v>
      </c>
      <c r="CO37" s="36">
        <v>77</v>
      </c>
      <c r="CP37" s="37">
        <v>62</v>
      </c>
      <c r="CQ37" s="38">
        <f t="shared" ref="CQ37:CQ38" si="171">SUM(CO37:CP37)</f>
        <v>139</v>
      </c>
      <c r="CR37" s="39">
        <f t="shared" ref="CR37:CR38" si="172">(CQ37/CQ$34)*100</f>
        <v>2.4040124524386028</v>
      </c>
      <c r="CS37" s="40">
        <f>(CQ37/$CQ$115)*100</f>
        <v>0.66484909360501276</v>
      </c>
      <c r="CT37" s="41">
        <f>CQ37-70</f>
        <v>69</v>
      </c>
      <c r="CU37" s="42">
        <f t="shared" ref="CU37:CU38" si="173">(CT37/CQ37)*100</f>
        <v>49.640287769784173</v>
      </c>
      <c r="CV37" s="43">
        <f t="shared" ref="CV37:CV38" si="174">(CT37/CQ$34)*100</f>
        <v>1.1933586994119683</v>
      </c>
      <c r="CW37" s="44">
        <f>(CT37/$CQ$115)*100</f>
        <v>0.33003300330033003</v>
      </c>
      <c r="CX37" s="36">
        <v>80</v>
      </c>
      <c r="CY37" s="37">
        <v>73</v>
      </c>
      <c r="CZ37" s="38">
        <f t="shared" ref="CZ37:CZ38" si="175">SUM(CX37:CY37)</f>
        <v>153</v>
      </c>
      <c r="DA37" s="39">
        <f>(CZ37/CZ$34)*100</f>
        <v>2.4254914394419784</v>
      </c>
      <c r="DB37" s="40">
        <f>(CZ37/$CZ$115)*100</f>
        <v>0.65628619225324925</v>
      </c>
      <c r="DC37" s="41">
        <f>CZ37-64</f>
        <v>89</v>
      </c>
      <c r="DD37" s="42">
        <f t="shared" ref="DD37:DD38" si="176">(DC37/CZ37)*100</f>
        <v>58.169934640522882</v>
      </c>
      <c r="DE37" s="43">
        <f t="shared" ref="DE37:DE38" si="177">(DC37/CZ$34)*100</f>
        <v>1.4109067850348762</v>
      </c>
      <c r="DF37" s="44">
        <f t="shared" si="65"/>
        <v>0.38176124908849141</v>
      </c>
    </row>
    <row r="38" spans="1:110">
      <c r="A38" s="383" t="s">
        <v>40</v>
      </c>
      <c r="B38" s="384"/>
      <c r="C38" s="25">
        <f>SUM(C39:C44)</f>
        <v>6941</v>
      </c>
      <c r="D38" s="26">
        <f>SUM(D39:D44)</f>
        <v>2246</v>
      </c>
      <c r="E38" s="27">
        <f t="shared" si="49"/>
        <v>9187</v>
      </c>
      <c r="F38" s="28">
        <f>(E38/E$34)*100</f>
        <v>45.767946993473821</v>
      </c>
      <c r="G38" s="29">
        <f>(E38/$E$115)*100</f>
        <v>16.460322863848926</v>
      </c>
      <c r="H38" s="30">
        <f>SUM(H39:H44)</f>
        <v>2060</v>
      </c>
      <c r="I38" s="31">
        <f>(H38/E38)*100</f>
        <v>22.422989006204418</v>
      </c>
      <c r="J38" s="32">
        <f>(H38/E$34)*100</f>
        <v>10.262541722712101</v>
      </c>
      <c r="K38" s="33">
        <f>(H38/$E$115)*100</f>
        <v>3.6908963861465964</v>
      </c>
      <c r="L38" s="25">
        <f>SUM(L39:L44)</f>
        <v>4402</v>
      </c>
      <c r="M38" s="26">
        <f>SUM(M39:M44)</f>
        <v>1797</v>
      </c>
      <c r="N38" s="27">
        <f t="shared" si="50"/>
        <v>6199</v>
      </c>
      <c r="O38" s="28">
        <f t="shared" si="152"/>
        <v>37.967783426226497</v>
      </c>
      <c r="P38" s="29">
        <f>(N38/$N$115)*100</f>
        <v>14.004292330283519</v>
      </c>
      <c r="Q38" s="30">
        <f>SUM(Q39:Q44)</f>
        <v>1854</v>
      </c>
      <c r="R38" s="31">
        <f t="shared" si="7"/>
        <v>29.908049685433134</v>
      </c>
      <c r="S38" s="32">
        <f t="shared" si="153"/>
        <v>11.355423531573468</v>
      </c>
      <c r="T38" s="33">
        <f>(Q38/$N$115)*100</f>
        <v>4.188410708234497</v>
      </c>
      <c r="U38" s="25">
        <f>SUM(U39:U44)</f>
        <v>3650</v>
      </c>
      <c r="V38" s="26">
        <f>SUM(V39:V44)</f>
        <v>1780</v>
      </c>
      <c r="W38" s="27">
        <f t="shared" si="52"/>
        <v>5430</v>
      </c>
      <c r="X38" s="28">
        <f t="shared" si="154"/>
        <v>41.794950738916256</v>
      </c>
      <c r="Y38" s="29">
        <f>(W38/$W$115)*100</f>
        <v>14.538152610441768</v>
      </c>
      <c r="Z38" s="30">
        <f>SUM(Z39:Z44)</f>
        <v>1353</v>
      </c>
      <c r="AA38" s="31">
        <f t="shared" si="11"/>
        <v>24.917127071823206</v>
      </c>
      <c r="AB38" s="32">
        <f t="shared" si="155"/>
        <v>10.414100985221674</v>
      </c>
      <c r="AC38" s="33">
        <f>(Z38/$W$115)*100</f>
        <v>3.6224899598393576</v>
      </c>
      <c r="AD38" s="25">
        <f>SUM(AD39:AD44)</f>
        <v>3052</v>
      </c>
      <c r="AE38" s="26">
        <f>SUM(AE39:AE44)</f>
        <v>1875</v>
      </c>
      <c r="AF38" s="27">
        <f t="shared" si="54"/>
        <v>4927</v>
      </c>
      <c r="AG38" s="28">
        <f t="shared" si="156"/>
        <v>40.226975832789023</v>
      </c>
      <c r="AH38" s="29">
        <f>(AF38/$AF$115)*100</f>
        <v>14.081568492954929</v>
      </c>
      <c r="AI38" s="30">
        <f>SUM(AI39:AI44)</f>
        <v>2319</v>
      </c>
      <c r="AJ38" s="31">
        <f t="shared" si="15"/>
        <v>47.067180840267916</v>
      </c>
      <c r="AK38" s="32">
        <f t="shared" si="157"/>
        <v>18.93370346178968</v>
      </c>
      <c r="AL38" s="33">
        <f>(AI38/$AF$115)*100</f>
        <v>6.6277973077252845</v>
      </c>
      <c r="AM38" s="25">
        <f>SUM(AM39:AM44)</f>
        <v>2500</v>
      </c>
      <c r="AN38" s="26">
        <f>SUM(AN39:AN44)</f>
        <v>1685</v>
      </c>
      <c r="AO38" s="27">
        <f t="shared" si="55"/>
        <v>4185</v>
      </c>
      <c r="AP38" s="28">
        <f t="shared" si="158"/>
        <v>42.396920271502381</v>
      </c>
      <c r="AQ38" s="29">
        <f>(AO38/$AO$115)*100</f>
        <v>13.479563242825392</v>
      </c>
      <c r="AR38" s="30">
        <f>SUM(AR39:AR44)</f>
        <v>1971</v>
      </c>
      <c r="AS38" s="31">
        <f t="shared" si="20"/>
        <v>47.096774193548384</v>
      </c>
      <c r="AT38" s="32">
        <f t="shared" si="159"/>
        <v>19.967581805288219</v>
      </c>
      <c r="AU38" s="33">
        <f>(AR38/$AO$115)*100</f>
        <v>6.3484394627500249</v>
      </c>
      <c r="AV38" s="25">
        <f>SUM(AV39:AV44)</f>
        <v>2579</v>
      </c>
      <c r="AW38" s="26">
        <f>SUM(AW39:AW44)</f>
        <v>1740</v>
      </c>
      <c r="AX38" s="27">
        <f t="shared" si="56"/>
        <v>4319</v>
      </c>
      <c r="AY38" s="28">
        <f t="shared" si="160"/>
        <v>42.140696653332036</v>
      </c>
      <c r="AZ38" s="29">
        <f>(AX38/$AX$115)*100</f>
        <v>11.938194482834872</v>
      </c>
      <c r="BA38" s="30">
        <f>SUM(BA39:BA44)</f>
        <v>1604</v>
      </c>
      <c r="BB38" s="31">
        <f t="shared" si="25"/>
        <v>37.138226441305861</v>
      </c>
      <c r="BC38" s="32">
        <f t="shared" si="161"/>
        <v>15.650307347058249</v>
      </c>
      <c r="BD38" s="33">
        <f>(BA38/$AX$115)*100</f>
        <v>4.4336337000386976</v>
      </c>
      <c r="BE38" s="25">
        <f>SUM(BE39:BE44)</f>
        <v>2381</v>
      </c>
      <c r="BF38" s="26">
        <f>SUM(BF39:BF44)</f>
        <v>1326</v>
      </c>
      <c r="BG38" s="27">
        <f t="shared" si="57"/>
        <v>3707</v>
      </c>
      <c r="BH38" s="28">
        <f t="shared" si="162"/>
        <v>47.398030942334742</v>
      </c>
      <c r="BI38" s="29">
        <f>(BG38/$BG$115)*100</f>
        <v>13.520808257650362</v>
      </c>
      <c r="BJ38" s="30">
        <f>SUM(BJ39:BJ44)</f>
        <v>1628</v>
      </c>
      <c r="BK38" s="31">
        <f t="shared" si="30"/>
        <v>43.916913946587535</v>
      </c>
      <c r="BL38" s="32">
        <f t="shared" si="163"/>
        <v>20.815752461322081</v>
      </c>
      <c r="BM38" s="33">
        <f>(BJ38/$BG$115)*100</f>
        <v>5.9379217273954117</v>
      </c>
      <c r="BN38" s="25">
        <f>SUM(BN39:BN44)</f>
        <v>2388</v>
      </c>
      <c r="BO38" s="26">
        <f>SUM(BO39:BO44)</f>
        <v>1291</v>
      </c>
      <c r="BP38" s="27">
        <f t="shared" si="58"/>
        <v>3679</v>
      </c>
      <c r="BQ38" s="28">
        <f t="shared" ref="BQ38:BQ55" si="178">(BP38/BP$34)*100</f>
        <v>47.318327974276528</v>
      </c>
      <c r="BR38" s="29">
        <f>(BP38/$BP$115)*100</f>
        <v>13.874118490025268</v>
      </c>
      <c r="BS38" s="30">
        <f>SUM(BS39:BS44)</f>
        <v>1745</v>
      </c>
      <c r="BT38" s="31">
        <f t="shared" si="35"/>
        <v>47.431367219353085</v>
      </c>
      <c r="BU38" s="32">
        <f t="shared" ref="BU38:BU55" si="179">(BS38/BP$34)*100</f>
        <v>22.443729903536976</v>
      </c>
      <c r="BV38" s="33">
        <f>(BS38/$BP$115)*100</f>
        <v>6.5806840894520491</v>
      </c>
      <c r="BW38" s="25">
        <f>SUM(BW39:BW44)</f>
        <v>1901</v>
      </c>
      <c r="BX38" s="26">
        <f>SUM(BX39:BX44)</f>
        <v>1186</v>
      </c>
      <c r="BY38" s="27">
        <f t="shared" si="59"/>
        <v>3087</v>
      </c>
      <c r="BZ38" s="28">
        <f t="shared" si="164"/>
        <v>45.085438878340881</v>
      </c>
      <c r="CA38" s="29">
        <f>(BY38/$BY$115)*100</f>
        <v>11.397873283119186</v>
      </c>
      <c r="CB38" s="30">
        <f>SUM(CB39:CB44)</f>
        <v>1908</v>
      </c>
      <c r="CC38" s="31">
        <f t="shared" si="40"/>
        <v>61.807580174927111</v>
      </c>
      <c r="CD38" s="32">
        <f t="shared" si="165"/>
        <v>27.866218781948298</v>
      </c>
      <c r="CE38" s="33">
        <f>(CB38/$BY$115)*100</f>
        <v>7.0447496677004864</v>
      </c>
      <c r="CF38" s="25">
        <f>SUM(CF39:CF44)</f>
        <v>1365</v>
      </c>
      <c r="CG38" s="26">
        <f>SUM(CG39:CG44)</f>
        <v>932</v>
      </c>
      <c r="CH38" s="27">
        <f t="shared" si="60"/>
        <v>2297</v>
      </c>
      <c r="CI38" s="28">
        <f t="shared" si="166"/>
        <v>36.728493763991047</v>
      </c>
      <c r="CJ38" s="29">
        <f>(CH38/$CH$115)*100</f>
        <v>10.59697361136741</v>
      </c>
      <c r="CK38" s="30">
        <f>SUM(CK39:CK44)</f>
        <v>1149</v>
      </c>
      <c r="CL38" s="31">
        <f t="shared" si="45"/>
        <v>50.021767522855896</v>
      </c>
      <c r="CM38" s="32">
        <f t="shared" si="167"/>
        <v>18.372241765270228</v>
      </c>
      <c r="CN38" s="33">
        <f>(CK38/$CH$115)*100</f>
        <v>5.3007935043365935</v>
      </c>
      <c r="CO38" s="25">
        <f>SUM(CO39:CO44)</f>
        <v>1417</v>
      </c>
      <c r="CP38" s="26">
        <f>SUM(CP39:CP44)</f>
        <v>996</v>
      </c>
      <c r="CQ38" s="27">
        <f t="shared" si="171"/>
        <v>2413</v>
      </c>
      <c r="CR38" s="28">
        <f t="shared" si="172"/>
        <v>41.732964372189549</v>
      </c>
      <c r="CS38" s="29">
        <f>(CQ38/$CQ$115)*100</f>
        <v>11.541588941502846</v>
      </c>
      <c r="CT38" s="30">
        <f>SUM(CT39:CT44)</f>
        <v>1054</v>
      </c>
      <c r="CU38" s="31">
        <f t="shared" si="173"/>
        <v>43.680066307501036</v>
      </c>
      <c r="CV38" s="32">
        <f t="shared" si="174"/>
        <v>18.228986509858181</v>
      </c>
      <c r="CW38" s="33">
        <f>(CT38/$CQ$115)*100</f>
        <v>5.0413737025876504</v>
      </c>
      <c r="CX38" s="25">
        <f>SUM(CX39:CX44)</f>
        <v>809</v>
      </c>
      <c r="CY38" s="26">
        <f>SUM(CY39:CY44)</f>
        <v>1261</v>
      </c>
      <c r="CZ38" s="27">
        <f t="shared" si="175"/>
        <v>2070</v>
      </c>
      <c r="DA38" s="28">
        <f t="shared" ref="DA38" si="180">(CZ38/CZ$34)*100</f>
        <v>32.815472415979706</v>
      </c>
      <c r="DB38" s="29">
        <f>(CZ38/$CZ$115)*100</f>
        <v>8.879166130485137</v>
      </c>
      <c r="DC38" s="30">
        <f>SUM(DC39:DC44)</f>
        <v>758</v>
      </c>
      <c r="DD38" s="31">
        <f t="shared" si="176"/>
        <v>36.618357487922701</v>
      </c>
      <c r="DE38" s="32">
        <f t="shared" si="177"/>
        <v>12.016487000634116</v>
      </c>
      <c r="DF38" s="33">
        <f t="shared" si="65"/>
        <v>3.2514047956076007</v>
      </c>
    </row>
    <row r="39" spans="1:110">
      <c r="A39" s="34">
        <v>30204</v>
      </c>
      <c r="B39" s="35" t="s">
        <v>41</v>
      </c>
      <c r="C39" s="36">
        <v>3982</v>
      </c>
      <c r="D39" s="37">
        <v>1270</v>
      </c>
      <c r="E39" s="38">
        <f t="shared" si="49"/>
        <v>5252</v>
      </c>
      <c r="F39" s="39">
        <f>(E39/E$34)*100</f>
        <v>26.164499576545609</v>
      </c>
      <c r="G39" s="40">
        <f>(E39/$E$115)*100</f>
        <v>9.4099940873989922</v>
      </c>
      <c r="H39" s="41">
        <v>1151</v>
      </c>
      <c r="I39" s="42">
        <f>(H39/E39)*100</f>
        <v>21.915460776846913</v>
      </c>
      <c r="J39" s="43">
        <f>(H39/E$34)*100</f>
        <v>5.73407064215613</v>
      </c>
      <c r="K39" s="44">
        <f>(H39/$E$115)*100</f>
        <v>2.0622435633275402</v>
      </c>
      <c r="L39" s="36">
        <v>2458</v>
      </c>
      <c r="M39" s="37">
        <v>1021</v>
      </c>
      <c r="N39" s="38">
        <f t="shared" si="50"/>
        <v>3479</v>
      </c>
      <c r="O39" s="39">
        <f t="shared" si="152"/>
        <v>21.308262387456363</v>
      </c>
      <c r="P39" s="40">
        <f>(N39/$N$115)*100</f>
        <v>7.8594826612447752</v>
      </c>
      <c r="Q39" s="41">
        <v>997</v>
      </c>
      <c r="R39" s="42">
        <f t="shared" si="7"/>
        <v>28.65766024719747</v>
      </c>
      <c r="S39" s="43">
        <f t="shared" si="153"/>
        <v>6.1064494395786122</v>
      </c>
      <c r="T39" s="44">
        <f>(Q39/$N$115)*100</f>
        <v>2.2523438382469219</v>
      </c>
      <c r="U39" s="36">
        <v>2042</v>
      </c>
      <c r="V39" s="37">
        <v>1034</v>
      </c>
      <c r="W39" s="38">
        <f t="shared" si="52"/>
        <v>3076</v>
      </c>
      <c r="X39" s="39">
        <f t="shared" si="154"/>
        <v>23.676108374384235</v>
      </c>
      <c r="Y39" s="40">
        <f>(W39/$W$115)*100</f>
        <v>8.235609103078982</v>
      </c>
      <c r="Z39" s="41">
        <v>731</v>
      </c>
      <c r="AA39" s="42">
        <f t="shared" si="11"/>
        <v>23.764629388816644</v>
      </c>
      <c r="AB39" s="43">
        <f t="shared" si="155"/>
        <v>5.6265394088669947</v>
      </c>
      <c r="AC39" s="44">
        <f>(Z39/$W$115)*100</f>
        <v>1.9571619812583669</v>
      </c>
      <c r="AD39" s="36">
        <v>1682</v>
      </c>
      <c r="AE39" s="37">
        <v>1098</v>
      </c>
      <c r="AF39" s="38">
        <f t="shared" si="54"/>
        <v>2780</v>
      </c>
      <c r="AG39" s="39">
        <f t="shared" si="156"/>
        <v>22.697583278902677</v>
      </c>
      <c r="AH39" s="40">
        <f>(AF39/$AF$115)*100</f>
        <v>7.945354254194176</v>
      </c>
      <c r="AI39" s="41">
        <v>1240</v>
      </c>
      <c r="AJ39" s="42">
        <f t="shared" si="15"/>
        <v>44.60431654676259</v>
      </c>
      <c r="AK39" s="43">
        <f t="shared" si="157"/>
        <v>10.124101894186806</v>
      </c>
      <c r="AL39" s="44">
        <f>(AI39/$AF$115)*100</f>
        <v>3.543970962302438</v>
      </c>
      <c r="AM39" s="36">
        <v>1334</v>
      </c>
      <c r="AN39" s="37">
        <v>896</v>
      </c>
      <c r="AO39" s="38">
        <f t="shared" si="55"/>
        <v>2230</v>
      </c>
      <c r="AP39" s="39">
        <f t="shared" si="158"/>
        <v>22.591429439773073</v>
      </c>
      <c r="AQ39" s="40">
        <f>(AO39/$AO$115)*100</f>
        <v>7.1826585499404132</v>
      </c>
      <c r="AR39" s="41">
        <v>1021</v>
      </c>
      <c r="AS39" s="42">
        <f t="shared" si="20"/>
        <v>45.784753363228695</v>
      </c>
      <c r="AT39" s="43">
        <f t="shared" si="159"/>
        <v>10.343430250227941</v>
      </c>
      <c r="AU39" s="44">
        <f>(AR39/$AO$115)*100</f>
        <v>3.2885625020130766</v>
      </c>
      <c r="AV39" s="36">
        <v>1470</v>
      </c>
      <c r="AW39" s="37">
        <v>1051</v>
      </c>
      <c r="AX39" s="38">
        <f t="shared" si="56"/>
        <v>2521</v>
      </c>
      <c r="AY39" s="39">
        <f t="shared" si="160"/>
        <v>24.597521709435068</v>
      </c>
      <c r="AZ39" s="40">
        <f>(AX39/$AX$115)*100</f>
        <v>6.9683232903974792</v>
      </c>
      <c r="BA39" s="41">
        <v>962</v>
      </c>
      <c r="BB39" s="42">
        <f t="shared" si="25"/>
        <v>38.159460531535103</v>
      </c>
      <c r="BC39" s="43">
        <f t="shared" si="161"/>
        <v>9.3862815884476536</v>
      </c>
      <c r="BD39" s="44">
        <f>(BA39/$AX$115)*100</f>
        <v>2.6590745757089946</v>
      </c>
      <c r="BE39" s="36"/>
      <c r="BF39" s="37"/>
      <c r="BG39" s="38"/>
      <c r="BH39" s="39"/>
      <c r="BI39" s="40"/>
      <c r="BJ39" s="41"/>
      <c r="BK39" s="42"/>
      <c r="BL39" s="43"/>
      <c r="BM39" s="44"/>
      <c r="BN39" s="36"/>
      <c r="BO39" s="37"/>
      <c r="BP39" s="38"/>
      <c r="BQ39" s="39"/>
      <c r="BR39" s="40"/>
      <c r="BS39" s="41"/>
      <c r="BT39" s="42"/>
      <c r="BU39" s="43"/>
      <c r="BV39" s="44"/>
      <c r="BW39" s="36"/>
      <c r="BX39" s="37"/>
      <c r="BY39" s="38"/>
      <c r="BZ39" s="39"/>
      <c r="CA39" s="40"/>
      <c r="CB39" s="41"/>
      <c r="CC39" s="42"/>
      <c r="CD39" s="43"/>
      <c r="CE39" s="44"/>
      <c r="CF39" s="36"/>
      <c r="CG39" s="37"/>
      <c r="CH39" s="38"/>
      <c r="CI39" s="39"/>
      <c r="CJ39" s="40"/>
      <c r="CK39" s="41"/>
      <c r="CL39" s="42"/>
      <c r="CM39" s="43"/>
      <c r="CN39" s="44"/>
      <c r="CO39" s="36"/>
      <c r="CP39" s="37"/>
      <c r="CQ39" s="38"/>
      <c r="CR39" s="39"/>
      <c r="CS39" s="40"/>
      <c r="CT39" s="41"/>
      <c r="CU39" s="42"/>
      <c r="CV39" s="43"/>
      <c r="CW39" s="44"/>
      <c r="CX39" s="36"/>
      <c r="CY39" s="37"/>
      <c r="CZ39" s="38"/>
      <c r="DA39" s="39"/>
      <c r="DB39" s="40"/>
      <c r="DC39" s="41"/>
      <c r="DD39" s="42"/>
      <c r="DE39" s="43"/>
      <c r="DF39" s="44"/>
    </row>
    <row r="40" spans="1:110">
      <c r="A40" s="34">
        <v>30234</v>
      </c>
      <c r="B40" s="35" t="s">
        <v>42</v>
      </c>
      <c r="C40" s="36"/>
      <c r="D40" s="37"/>
      <c r="E40" s="38"/>
      <c r="F40" s="39"/>
      <c r="G40" s="40"/>
      <c r="H40" s="41"/>
      <c r="I40" s="42"/>
      <c r="J40" s="43"/>
      <c r="K40" s="44"/>
      <c r="L40" s="36"/>
      <c r="M40" s="37"/>
      <c r="N40" s="38"/>
      <c r="O40" s="39"/>
      <c r="P40" s="40"/>
      <c r="Q40" s="41"/>
      <c r="R40" s="42"/>
      <c r="S40" s="43"/>
      <c r="T40" s="44"/>
      <c r="U40" s="36"/>
      <c r="V40" s="37"/>
      <c r="W40" s="38"/>
      <c r="X40" s="39"/>
      <c r="Y40" s="40"/>
      <c r="Z40" s="41"/>
      <c r="AA40" s="42"/>
      <c r="AB40" s="43"/>
      <c r="AC40" s="44"/>
      <c r="AD40" s="36"/>
      <c r="AE40" s="37"/>
      <c r="AF40" s="38"/>
      <c r="AG40" s="39"/>
      <c r="AH40" s="40"/>
      <c r="AI40" s="41"/>
      <c r="AJ40" s="42"/>
      <c r="AK40" s="43"/>
      <c r="AL40" s="44"/>
      <c r="AM40" s="36"/>
      <c r="AN40" s="37"/>
      <c r="AO40" s="38"/>
      <c r="AP40" s="39"/>
      <c r="AQ40" s="40"/>
      <c r="AR40" s="41"/>
      <c r="AS40" s="42"/>
      <c r="AT40" s="43"/>
      <c r="AU40" s="44"/>
      <c r="AV40" s="36"/>
      <c r="AW40" s="37"/>
      <c r="AX40" s="38"/>
      <c r="AY40" s="39"/>
      <c r="AZ40" s="40"/>
      <c r="BA40" s="41"/>
      <c r="BB40" s="42"/>
      <c r="BC40" s="43"/>
      <c r="BD40" s="44"/>
      <c r="BE40" s="36">
        <v>1237</v>
      </c>
      <c r="BF40" s="37">
        <v>686</v>
      </c>
      <c r="BG40" s="38">
        <f t="shared" si="57"/>
        <v>1923</v>
      </c>
      <c r="BH40" s="39">
        <f t="shared" si="162"/>
        <v>24.58764863828155</v>
      </c>
      <c r="BI40" s="40">
        <f>(BG40/$BG$115)*100</f>
        <v>7.0138964875806984</v>
      </c>
      <c r="BJ40" s="41">
        <v>795</v>
      </c>
      <c r="BK40" s="42">
        <f t="shared" si="30"/>
        <v>41.341653666146641</v>
      </c>
      <c r="BL40" s="43">
        <f t="shared" si="163"/>
        <v>10.164940544687379</v>
      </c>
      <c r="BM40" s="44">
        <f>(BJ40/$BG$115)*100</f>
        <v>2.8996607943976365</v>
      </c>
      <c r="BN40" s="36">
        <v>1337</v>
      </c>
      <c r="BO40" s="37">
        <v>742</v>
      </c>
      <c r="BP40" s="38">
        <f t="shared" si="58"/>
        <v>2079</v>
      </c>
      <c r="BQ40" s="39">
        <f t="shared" si="178"/>
        <v>26.739549839228292</v>
      </c>
      <c r="BR40" s="40">
        <f>(BP40/$BP$115)*100</f>
        <v>7.8402534223328431</v>
      </c>
      <c r="BS40" s="41">
        <v>972</v>
      </c>
      <c r="BT40" s="42">
        <f t="shared" si="35"/>
        <v>46.753246753246749</v>
      </c>
      <c r="BU40" s="43">
        <f t="shared" si="179"/>
        <v>12.501607717041802</v>
      </c>
      <c r="BV40" s="44">
        <f>(BS40/$BP$115)*100</f>
        <v>3.6655730286231472</v>
      </c>
      <c r="BW40" s="36">
        <v>1065</v>
      </c>
      <c r="BX40" s="37">
        <v>703</v>
      </c>
      <c r="BY40" s="38">
        <f t="shared" si="59"/>
        <v>1768</v>
      </c>
      <c r="BZ40" s="39">
        <f t="shared" si="164"/>
        <v>25.821527676354606</v>
      </c>
      <c r="CA40" s="40">
        <f>(BY40/$BY$115)*100</f>
        <v>6.5278393147245612</v>
      </c>
      <c r="CB40" s="41">
        <v>1072</v>
      </c>
      <c r="CC40" s="42">
        <f t="shared" si="40"/>
        <v>60.633484162895925</v>
      </c>
      <c r="CD40" s="43">
        <f t="shared" si="165"/>
        <v>15.65649189426026</v>
      </c>
      <c r="CE40" s="44">
        <f>(CB40/$BY$115)*100</f>
        <v>3.9580564170728105</v>
      </c>
      <c r="CF40" s="36">
        <v>781</v>
      </c>
      <c r="CG40" s="37">
        <v>554</v>
      </c>
      <c r="CH40" s="38">
        <f t="shared" si="60"/>
        <v>1335</v>
      </c>
      <c r="CI40" s="39">
        <f t="shared" si="166"/>
        <v>21.346338343460186</v>
      </c>
      <c r="CJ40" s="40">
        <f>(CH40/$CH$115)*100</f>
        <v>6.1588854032109248</v>
      </c>
      <c r="CK40" s="41">
        <v>625</v>
      </c>
      <c r="CL40" s="42">
        <f t="shared" si="45"/>
        <v>46.81647940074906</v>
      </c>
      <c r="CM40" s="43">
        <f t="shared" si="167"/>
        <v>9.9936040933802381</v>
      </c>
      <c r="CN40" s="44">
        <f>(CK40/$CH$115)*100</f>
        <v>2.8833733161099837</v>
      </c>
      <c r="CO40" s="36">
        <v>827</v>
      </c>
      <c r="CP40" s="37">
        <v>592</v>
      </c>
      <c r="CQ40" s="38">
        <f t="shared" ref="CQ40:CQ43" si="181">SUM(CO40:CP40)</f>
        <v>1419</v>
      </c>
      <c r="CR40" s="39">
        <f t="shared" ref="CR40:CR43" si="182">(CQ40/CQ$34)*100</f>
        <v>24.541681079211344</v>
      </c>
      <c r="CS40" s="40">
        <f>(CQ40/$CQ$115)*100</f>
        <v>6.7872004591763524</v>
      </c>
      <c r="CT40" s="41">
        <f>CQ40-847</f>
        <v>572</v>
      </c>
      <c r="CU40" s="42">
        <f t="shared" ref="CU40:CU43" si="183">(CT40/CQ40)*100</f>
        <v>40.310077519379846</v>
      </c>
      <c r="CV40" s="43">
        <f t="shared" ref="CV40:CV43" si="184">(CT40/CQ$34)*100</f>
        <v>9.892770667589069</v>
      </c>
      <c r="CW40" s="44">
        <f>(CT40/$CQ$115)*100</f>
        <v>2.7359257664896925</v>
      </c>
      <c r="CX40" s="36">
        <v>369</v>
      </c>
      <c r="CY40" s="37">
        <v>777</v>
      </c>
      <c r="CZ40" s="38">
        <f t="shared" ref="CZ40:CZ43" si="185">SUM(CX40:CY40)</f>
        <v>1146</v>
      </c>
      <c r="DA40" s="39">
        <f t="shared" ref="DA40:DA43" si="186">(CZ40/CZ$34)*100</f>
        <v>18.16740646797717</v>
      </c>
      <c r="DB40" s="40">
        <f>(CZ40/$CZ$115)*100</f>
        <v>4.9157122635439459</v>
      </c>
      <c r="DC40" s="41">
        <f>CZ40-756</f>
        <v>390</v>
      </c>
      <c r="DD40" s="42">
        <f t="shared" ref="DD40:DD43" si="187">(DC40/CZ40)*100</f>
        <v>34.031413612565444</v>
      </c>
      <c r="DE40" s="43">
        <f t="shared" ref="DE40:DE43" si="188">(DC40/CZ$34)*100</f>
        <v>6.1826252377932782</v>
      </c>
      <c r="DF40" s="44">
        <f t="shared" si="65"/>
        <v>1.6728863724102432</v>
      </c>
    </row>
    <row r="41" spans="1:110">
      <c r="A41" s="34">
        <v>30264</v>
      </c>
      <c r="B41" s="35" t="s">
        <v>43</v>
      </c>
      <c r="C41" s="36"/>
      <c r="D41" s="37"/>
      <c r="E41" s="38"/>
      <c r="F41" s="39"/>
      <c r="G41" s="40"/>
      <c r="H41" s="41"/>
      <c r="I41" s="42"/>
      <c r="J41" s="43"/>
      <c r="K41" s="44"/>
      <c r="L41" s="36"/>
      <c r="M41" s="37"/>
      <c r="N41" s="38"/>
      <c r="O41" s="39"/>
      <c r="P41" s="40"/>
      <c r="Q41" s="41"/>
      <c r="R41" s="42"/>
      <c r="S41" s="43"/>
      <c r="T41" s="44"/>
      <c r="U41" s="36"/>
      <c r="V41" s="37"/>
      <c r="W41" s="38"/>
      <c r="X41" s="39"/>
      <c r="Y41" s="40"/>
      <c r="Z41" s="41"/>
      <c r="AA41" s="42"/>
      <c r="AB41" s="43"/>
      <c r="AC41" s="44"/>
      <c r="AD41" s="36"/>
      <c r="AE41" s="37"/>
      <c r="AF41" s="38"/>
      <c r="AG41" s="39"/>
      <c r="AH41" s="40"/>
      <c r="AI41" s="41"/>
      <c r="AJ41" s="42"/>
      <c r="AK41" s="43"/>
      <c r="AL41" s="44"/>
      <c r="AM41" s="36"/>
      <c r="AN41" s="37"/>
      <c r="AO41" s="38"/>
      <c r="AP41" s="39"/>
      <c r="AQ41" s="40"/>
      <c r="AR41" s="41"/>
      <c r="AS41" s="42"/>
      <c r="AT41" s="43"/>
      <c r="AU41" s="44"/>
      <c r="AV41" s="36"/>
      <c r="AW41" s="37"/>
      <c r="AX41" s="38"/>
      <c r="AY41" s="39"/>
      <c r="AZ41" s="40"/>
      <c r="BA41" s="41"/>
      <c r="BB41" s="42"/>
      <c r="BC41" s="43"/>
      <c r="BD41" s="44"/>
      <c r="BE41" s="36">
        <v>219</v>
      </c>
      <c r="BF41" s="37">
        <v>117</v>
      </c>
      <c r="BG41" s="38">
        <f t="shared" si="57"/>
        <v>336</v>
      </c>
      <c r="BH41" s="39">
        <f t="shared" si="162"/>
        <v>4.2961258151131565</v>
      </c>
      <c r="BI41" s="40">
        <f>(BG41/$BG$115)*100</f>
        <v>1.2255170149906993</v>
      </c>
      <c r="BJ41" s="41">
        <v>174</v>
      </c>
      <c r="BK41" s="42">
        <f t="shared" si="30"/>
        <v>51.785714285714292</v>
      </c>
      <c r="BL41" s="43">
        <f t="shared" si="163"/>
        <v>2.2247794399693133</v>
      </c>
      <c r="BM41" s="44">
        <f>(BJ41/$BG$115)*100</f>
        <v>0.63464273990589781</v>
      </c>
      <c r="BN41" s="36">
        <v>216</v>
      </c>
      <c r="BO41" s="37">
        <v>87</v>
      </c>
      <c r="BP41" s="38">
        <f t="shared" si="58"/>
        <v>303</v>
      </c>
      <c r="BQ41" s="39">
        <f t="shared" si="178"/>
        <v>3.897106109324759</v>
      </c>
      <c r="BR41" s="40">
        <f>(BP41/$BP$115)*100</f>
        <v>1.1426631971942527</v>
      </c>
      <c r="BS41" s="41">
        <v>157</v>
      </c>
      <c r="BT41" s="42">
        <f t="shared" si="35"/>
        <v>51.815181518151817</v>
      </c>
      <c r="BU41" s="43">
        <f t="shared" si="179"/>
        <v>2.019292604501608</v>
      </c>
      <c r="BV41" s="44">
        <f>(BS41/$BP$115)*100</f>
        <v>0.59207300976731903</v>
      </c>
      <c r="BW41" s="36">
        <v>132</v>
      </c>
      <c r="BX41" s="37">
        <v>72</v>
      </c>
      <c r="BY41" s="38">
        <f t="shared" si="59"/>
        <v>204</v>
      </c>
      <c r="BZ41" s="39">
        <f t="shared" si="164"/>
        <v>2.9794070395793777</v>
      </c>
      <c r="CA41" s="40">
        <f>(BY41/$BY$115)*100</f>
        <v>0.75321222862206461</v>
      </c>
      <c r="CB41" s="41">
        <v>120</v>
      </c>
      <c r="CC41" s="42">
        <f t="shared" si="40"/>
        <v>58.82352941176471</v>
      </c>
      <c r="CD41" s="43">
        <f t="shared" si="165"/>
        <v>1.7525923762231634</v>
      </c>
      <c r="CE41" s="44">
        <f>(CB41/$BY$115)*100</f>
        <v>0.44306601683650859</v>
      </c>
      <c r="CF41" s="36">
        <v>61</v>
      </c>
      <c r="CG41" s="37">
        <v>40</v>
      </c>
      <c r="CH41" s="38">
        <f t="shared" si="60"/>
        <v>101</v>
      </c>
      <c r="CI41" s="39">
        <f t="shared" si="166"/>
        <v>1.6149664214902462</v>
      </c>
      <c r="CJ41" s="40">
        <f>(CH41/$CH$115)*100</f>
        <v>0.46595312788337329</v>
      </c>
      <c r="CK41" s="41">
        <v>55</v>
      </c>
      <c r="CL41" s="42">
        <f t="shared" si="45"/>
        <v>54.455445544554458</v>
      </c>
      <c r="CM41" s="43">
        <f t="shared" si="167"/>
        <v>0.87943716021746077</v>
      </c>
      <c r="CN41" s="44">
        <f>(CK41/$CH$115)*100</f>
        <v>0.25373685181767852</v>
      </c>
      <c r="CO41" s="36">
        <v>66</v>
      </c>
      <c r="CP41" s="37">
        <v>51</v>
      </c>
      <c r="CQ41" s="38">
        <f t="shared" si="181"/>
        <v>117</v>
      </c>
      <c r="CR41" s="39">
        <f t="shared" si="182"/>
        <v>2.023521272915946</v>
      </c>
      <c r="CS41" s="40">
        <f>(CQ41/$CQ$115)*100</f>
        <v>0.55962117950925527</v>
      </c>
      <c r="CT41" s="41">
        <f>CQ41-59</f>
        <v>58</v>
      </c>
      <c r="CU41" s="42">
        <f t="shared" si="183"/>
        <v>49.572649572649574</v>
      </c>
      <c r="CV41" s="43">
        <f t="shared" si="184"/>
        <v>1.0031131096506398</v>
      </c>
      <c r="CW41" s="44">
        <f>(CT41/$CQ$115)*100</f>
        <v>0.27741904625245134</v>
      </c>
      <c r="CX41" s="36">
        <v>48</v>
      </c>
      <c r="CY41" s="37">
        <v>53</v>
      </c>
      <c r="CZ41" s="38">
        <f t="shared" si="185"/>
        <v>101</v>
      </c>
      <c r="DA41" s="39">
        <f t="shared" si="186"/>
        <v>1.6011414077362081</v>
      </c>
      <c r="DB41" s="40">
        <f>(CZ41/$CZ$115)*100</f>
        <v>0.43323467593188353</v>
      </c>
      <c r="DC41" s="41">
        <f>CZ41-55</f>
        <v>46</v>
      </c>
      <c r="DD41" s="42">
        <f t="shared" si="187"/>
        <v>45.544554455445549</v>
      </c>
      <c r="DE41" s="43">
        <f t="shared" si="188"/>
        <v>0.72923272035510467</v>
      </c>
      <c r="DF41" s="44">
        <f t="shared" si="65"/>
        <v>0.19731480289966971</v>
      </c>
    </row>
    <row r="42" spans="1:110">
      <c r="A42" s="34">
        <v>30274</v>
      </c>
      <c r="B42" s="35" t="s">
        <v>44</v>
      </c>
      <c r="C42" s="36">
        <v>676</v>
      </c>
      <c r="D42" s="37">
        <v>204</v>
      </c>
      <c r="E42" s="38">
        <f t="shared" si="49"/>
        <v>880</v>
      </c>
      <c r="F42" s="39">
        <f>(E42/E$34)*100</f>
        <v>4.3839984058187609</v>
      </c>
      <c r="G42" s="40">
        <f>(E42/$E$115)*100</f>
        <v>1.5766936018490316</v>
      </c>
      <c r="H42" s="41">
        <v>199</v>
      </c>
      <c r="I42" s="42">
        <f>(H42/E42)*100</f>
        <v>22.613636363636363</v>
      </c>
      <c r="J42" s="43">
        <f>(H42/E$34)*100</f>
        <v>0.99138145767946984</v>
      </c>
      <c r="K42" s="44">
        <f>(H42/$E$115)*100</f>
        <v>0.35654775769086056</v>
      </c>
      <c r="L42" s="36">
        <v>465</v>
      </c>
      <c r="M42" s="37">
        <v>186</v>
      </c>
      <c r="N42" s="38">
        <f t="shared" si="50"/>
        <v>651</v>
      </c>
      <c r="O42" s="39">
        <f t="shared" si="152"/>
        <v>3.9872603662644694</v>
      </c>
      <c r="P42" s="40">
        <f t="shared" ref="P42:P49" si="189">(N42/$N$115)*100</f>
        <v>1.470687902405964</v>
      </c>
      <c r="Q42" s="41">
        <v>197</v>
      </c>
      <c r="R42" s="42">
        <f t="shared" si="7"/>
        <v>30.261136712749614</v>
      </c>
      <c r="S42" s="43">
        <f t="shared" si="153"/>
        <v>1.2065903105285722</v>
      </c>
      <c r="T42" s="44">
        <f t="shared" ref="T42:T49" si="190">(Q42/$N$115)*100</f>
        <v>0.44504687676493843</v>
      </c>
      <c r="U42" s="36">
        <v>370</v>
      </c>
      <c r="V42" s="37">
        <v>175</v>
      </c>
      <c r="W42" s="38">
        <f t="shared" si="52"/>
        <v>545</v>
      </c>
      <c r="X42" s="39">
        <f t="shared" si="154"/>
        <v>4.1948891625615765</v>
      </c>
      <c r="Y42" s="40">
        <f t="shared" ref="Y42:Y49" si="191">(W42/$W$115)*100</f>
        <v>1.459170013386881</v>
      </c>
      <c r="Z42" s="41">
        <v>154</v>
      </c>
      <c r="AA42" s="42">
        <f t="shared" si="11"/>
        <v>28.256880733944957</v>
      </c>
      <c r="AB42" s="43">
        <f t="shared" si="155"/>
        <v>1.1853448275862069</v>
      </c>
      <c r="AC42" s="44">
        <f t="shared" ref="AC42:AC49" si="192">(Z42/$W$115)*100</f>
        <v>0.41231593038821956</v>
      </c>
      <c r="AD42" s="36">
        <v>382</v>
      </c>
      <c r="AE42" s="37">
        <v>177</v>
      </c>
      <c r="AF42" s="38">
        <f t="shared" si="54"/>
        <v>559</v>
      </c>
      <c r="AG42" s="39">
        <f t="shared" si="156"/>
        <v>4.5640104506858261</v>
      </c>
      <c r="AH42" s="40">
        <f t="shared" ref="AH42:AH49" si="193">(AF42/$AF$115)*100</f>
        <v>1.5976449741347278</v>
      </c>
      <c r="AI42" s="41">
        <v>290</v>
      </c>
      <c r="AJ42" s="42">
        <f t="shared" si="15"/>
        <v>51.878354203935594</v>
      </c>
      <c r="AK42" s="43">
        <f t="shared" si="157"/>
        <v>2.3677335075114305</v>
      </c>
      <c r="AL42" s="44">
        <f t="shared" ref="AL42:AL49" si="194">(AI42/$AF$115)*100</f>
        <v>0.82883191860298955</v>
      </c>
      <c r="AM42" s="36">
        <v>288</v>
      </c>
      <c r="AN42" s="37">
        <v>219</v>
      </c>
      <c r="AO42" s="38">
        <f t="shared" si="55"/>
        <v>507</v>
      </c>
      <c r="AP42" s="39">
        <f t="shared" si="158"/>
        <v>5.136257724647959</v>
      </c>
      <c r="AQ42" s="40">
        <f t="shared" ref="AQ42:AQ49" si="195">(AO42/$AO$115)*100</f>
        <v>1.6330080200985604</v>
      </c>
      <c r="AR42" s="41">
        <v>236</v>
      </c>
      <c r="AS42" s="42">
        <f t="shared" si="20"/>
        <v>46.548323471400394</v>
      </c>
      <c r="AT42" s="43">
        <f t="shared" si="159"/>
        <v>2.3908418599939218</v>
      </c>
      <c r="AU42" s="44">
        <f t="shared" ref="AU42:AU49" si="196">(AR42/$AO$115)*100</f>
        <v>0.76013785550938895</v>
      </c>
      <c r="AV42" s="36">
        <v>254</v>
      </c>
      <c r="AW42" s="37">
        <v>179</v>
      </c>
      <c r="AX42" s="38">
        <f t="shared" si="56"/>
        <v>433</v>
      </c>
      <c r="AY42" s="39">
        <f t="shared" si="160"/>
        <v>4.2248024197482676</v>
      </c>
      <c r="AZ42" s="40">
        <f>(AX42/$AX$115)*100</f>
        <v>1.1968599701476035</v>
      </c>
      <c r="BA42" s="41">
        <v>166</v>
      </c>
      <c r="BB42" s="42">
        <f t="shared" si="25"/>
        <v>38.337182448036948</v>
      </c>
      <c r="BC42" s="43">
        <f t="shared" si="161"/>
        <v>1.6196702117279735</v>
      </c>
      <c r="BD42" s="44">
        <f>(BA42/$AX$115)*100</f>
        <v>0.45884239040300734</v>
      </c>
      <c r="BE42" s="36">
        <v>229</v>
      </c>
      <c r="BF42" s="37">
        <v>136</v>
      </c>
      <c r="BG42" s="38">
        <f t="shared" si="57"/>
        <v>365</v>
      </c>
      <c r="BH42" s="39">
        <f t="shared" si="162"/>
        <v>4.6669223884413764</v>
      </c>
      <c r="BI42" s="40">
        <f>(BG42/$BG$115)*100</f>
        <v>1.3312908049750156</v>
      </c>
      <c r="BJ42" s="41">
        <v>175</v>
      </c>
      <c r="BK42" s="42">
        <f t="shared" si="30"/>
        <v>47.945205479452049</v>
      </c>
      <c r="BL42" s="43">
        <f t="shared" si="163"/>
        <v>2.2375655287047693</v>
      </c>
      <c r="BM42" s="44">
        <f>(BJ42/$BG$115)*100</f>
        <v>0.6382901119743225</v>
      </c>
      <c r="BN42" s="36">
        <v>212</v>
      </c>
      <c r="BO42" s="37">
        <v>127</v>
      </c>
      <c r="BP42" s="38">
        <f t="shared" si="58"/>
        <v>339</v>
      </c>
      <c r="BQ42" s="39">
        <f t="shared" si="178"/>
        <v>4.360128617363344</v>
      </c>
      <c r="BR42" s="40">
        <f>(BP42/$BP$115)*100</f>
        <v>1.2784251612173323</v>
      </c>
      <c r="BS42" s="41">
        <v>155</v>
      </c>
      <c r="BT42" s="42">
        <f t="shared" si="35"/>
        <v>45.722713864306783</v>
      </c>
      <c r="BU42" s="43">
        <f t="shared" si="179"/>
        <v>1.9935691318327973</v>
      </c>
      <c r="BV42" s="44">
        <f>(BS42/$BP$115)*100</f>
        <v>0.58453067843270357</v>
      </c>
      <c r="BW42" s="36">
        <v>159</v>
      </c>
      <c r="BX42" s="37">
        <v>103</v>
      </c>
      <c r="BY42" s="38">
        <f t="shared" si="59"/>
        <v>262</v>
      </c>
      <c r="BZ42" s="39">
        <f t="shared" si="164"/>
        <v>3.8264933547539073</v>
      </c>
      <c r="CA42" s="40">
        <f>(BY42/$BY$115)*100</f>
        <v>0.9673608034263772</v>
      </c>
      <c r="CB42" s="41">
        <v>167</v>
      </c>
      <c r="CC42" s="42">
        <f t="shared" si="40"/>
        <v>63.74045801526718</v>
      </c>
      <c r="CD42" s="43">
        <f t="shared" si="165"/>
        <v>2.4390243902439024</v>
      </c>
      <c r="CE42" s="44">
        <f>(CB42/$BY$115)*100</f>
        <v>0.61660020676414118</v>
      </c>
      <c r="CF42" s="36">
        <v>155</v>
      </c>
      <c r="CG42" s="37">
        <v>88</v>
      </c>
      <c r="CH42" s="38">
        <f t="shared" si="60"/>
        <v>243</v>
      </c>
      <c r="CI42" s="39">
        <f t="shared" si="166"/>
        <v>3.8855132715062357</v>
      </c>
      <c r="CJ42" s="40">
        <f>(CH42/$CH$115)*100</f>
        <v>1.1210555453035616</v>
      </c>
      <c r="CK42" s="41">
        <v>131</v>
      </c>
      <c r="CL42" s="42">
        <f t="shared" si="45"/>
        <v>53.909465020576128</v>
      </c>
      <c r="CM42" s="43">
        <f t="shared" si="167"/>
        <v>2.0946594179724976</v>
      </c>
      <c r="CN42" s="44">
        <f>(CK42/$CH$115)*100</f>
        <v>0.60435504705665255</v>
      </c>
      <c r="CO42" s="36">
        <v>131</v>
      </c>
      <c r="CP42" s="37">
        <v>96</v>
      </c>
      <c r="CQ42" s="38">
        <f t="shared" si="181"/>
        <v>227</v>
      </c>
      <c r="CR42" s="39">
        <f t="shared" si="182"/>
        <v>3.925977170529229</v>
      </c>
      <c r="CS42" s="40">
        <f>(CQ42/$CQ$115)*100</f>
        <v>1.0857607499880424</v>
      </c>
      <c r="CT42" s="41">
        <f>CQ42-116</f>
        <v>111</v>
      </c>
      <c r="CU42" s="42">
        <f t="shared" si="183"/>
        <v>48.898678414096921</v>
      </c>
      <c r="CV42" s="43">
        <f t="shared" si="184"/>
        <v>1.9197509512279487</v>
      </c>
      <c r="CW42" s="44">
        <f>(CT42/$CQ$115)*100</f>
        <v>0.5309226574831396</v>
      </c>
      <c r="CX42" s="36">
        <v>92</v>
      </c>
      <c r="CY42" s="37">
        <v>125</v>
      </c>
      <c r="CZ42" s="38">
        <f t="shared" si="185"/>
        <v>217</v>
      </c>
      <c r="DA42" s="39">
        <f t="shared" si="186"/>
        <v>3.4400760938490809</v>
      </c>
      <c r="DB42" s="40">
        <f>(CZ42/$CZ$115)*100</f>
        <v>0.9308111354180072</v>
      </c>
      <c r="DC42" s="41">
        <f>CZ42-135</f>
        <v>82</v>
      </c>
      <c r="DD42" s="42">
        <f t="shared" si="187"/>
        <v>37.788018433179722</v>
      </c>
      <c r="DE42" s="43">
        <f t="shared" si="188"/>
        <v>1.2999365884590994</v>
      </c>
      <c r="DF42" s="44">
        <f t="shared" si="65"/>
        <v>0.351735083429846</v>
      </c>
    </row>
    <row r="43" spans="1:110">
      <c r="A43" s="34">
        <v>30284</v>
      </c>
      <c r="B43" s="35" t="s">
        <v>45</v>
      </c>
      <c r="C43" s="36">
        <v>1689</v>
      </c>
      <c r="D43" s="37">
        <v>550</v>
      </c>
      <c r="E43" s="38">
        <f t="shared" si="49"/>
        <v>2239</v>
      </c>
      <c r="F43" s="39">
        <f>(E43/E$34)*100</f>
        <v>11.154286852986599</v>
      </c>
      <c r="G43" s="40">
        <f>(E43/$E$115)*100</f>
        <v>4.0116101983408887</v>
      </c>
      <c r="H43" s="41">
        <v>496</v>
      </c>
      <c r="I43" s="42">
        <f>(H43/E43)*100</f>
        <v>22.152746761947299</v>
      </c>
      <c r="J43" s="43">
        <f>(H43/E$34)*100</f>
        <v>2.4709809196433019</v>
      </c>
      <c r="K43" s="44">
        <f>(H43/$E$115)*100</f>
        <v>0.88868184831490882</v>
      </c>
      <c r="L43" s="36">
        <v>1099</v>
      </c>
      <c r="M43" s="37">
        <v>455</v>
      </c>
      <c r="N43" s="38">
        <f t="shared" si="50"/>
        <v>1554</v>
      </c>
      <c r="O43" s="39">
        <f t="shared" si="152"/>
        <v>9.5179763581797019</v>
      </c>
      <c r="P43" s="40">
        <f t="shared" si="189"/>
        <v>3.5106743476787527</v>
      </c>
      <c r="Q43" s="41">
        <v>495</v>
      </c>
      <c r="R43" s="42">
        <f t="shared" si="7"/>
        <v>31.85328185328185</v>
      </c>
      <c r="S43" s="43">
        <f t="shared" si="153"/>
        <v>3.0317878360997121</v>
      </c>
      <c r="T43" s="44">
        <f t="shared" si="190"/>
        <v>1.1182649949169774</v>
      </c>
      <c r="U43" s="36">
        <v>953</v>
      </c>
      <c r="V43" s="37">
        <v>436</v>
      </c>
      <c r="W43" s="38">
        <f t="shared" si="52"/>
        <v>1389</v>
      </c>
      <c r="X43" s="39">
        <f t="shared" si="154"/>
        <v>10.691194581280788</v>
      </c>
      <c r="Y43" s="40">
        <f t="shared" si="191"/>
        <v>3.7188755020080322</v>
      </c>
      <c r="Z43" s="41">
        <v>350</v>
      </c>
      <c r="AA43" s="42">
        <f t="shared" si="11"/>
        <v>25.197984161267101</v>
      </c>
      <c r="AB43" s="43">
        <f t="shared" si="155"/>
        <v>2.693965517241379</v>
      </c>
      <c r="AC43" s="44">
        <f t="shared" si="192"/>
        <v>0.93708165997322623</v>
      </c>
      <c r="AD43" s="36">
        <v>761</v>
      </c>
      <c r="AE43" s="37">
        <v>476</v>
      </c>
      <c r="AF43" s="38">
        <f t="shared" si="54"/>
        <v>1237</v>
      </c>
      <c r="AG43" s="39">
        <f t="shared" si="156"/>
        <v>10.099608099281514</v>
      </c>
      <c r="AH43" s="40">
        <f t="shared" si="193"/>
        <v>3.5353968390065451</v>
      </c>
      <c r="AI43" s="41">
        <v>601</v>
      </c>
      <c r="AJ43" s="42">
        <f t="shared" si="15"/>
        <v>48.585286984640256</v>
      </c>
      <c r="AK43" s="43">
        <f t="shared" si="157"/>
        <v>4.9069235793598951</v>
      </c>
      <c r="AL43" s="44">
        <f t="shared" si="194"/>
        <v>1.7176827002772299</v>
      </c>
      <c r="AM43" s="36">
        <v>718</v>
      </c>
      <c r="AN43" s="37">
        <v>451</v>
      </c>
      <c r="AO43" s="38">
        <f t="shared" si="55"/>
        <v>1169</v>
      </c>
      <c r="AP43" s="39">
        <f t="shared" si="158"/>
        <v>11.842771755647858</v>
      </c>
      <c r="AQ43" s="40">
        <f t="shared" si="195"/>
        <v>3.7652591232647277</v>
      </c>
      <c r="AR43" s="41">
        <v>560</v>
      </c>
      <c r="AS43" s="42">
        <f t="shared" si="20"/>
        <v>47.904191616766468</v>
      </c>
      <c r="AT43" s="43">
        <f t="shared" si="159"/>
        <v>5.6731840745618474</v>
      </c>
      <c r="AU43" s="44">
        <f t="shared" si="196"/>
        <v>1.803716945276516</v>
      </c>
      <c r="AV43" s="36">
        <v>674</v>
      </c>
      <c r="AW43" s="37">
        <v>392</v>
      </c>
      <c r="AX43" s="38">
        <f t="shared" si="56"/>
        <v>1066</v>
      </c>
      <c r="AY43" s="39">
        <f t="shared" si="160"/>
        <v>10.401014733144697</v>
      </c>
      <c r="AZ43" s="40">
        <f>(AX43/$AX$115)*100</f>
        <v>2.946542097407264</v>
      </c>
      <c r="BA43" s="41">
        <v>366</v>
      </c>
      <c r="BB43" s="42">
        <f t="shared" si="25"/>
        <v>34.333958724202631</v>
      </c>
      <c r="BC43" s="43">
        <f t="shared" si="161"/>
        <v>3.5710801053761343</v>
      </c>
      <c r="BD43" s="44">
        <f>(BA43/$AX$115)*100</f>
        <v>1.0116645475150643</v>
      </c>
      <c r="BE43" s="36">
        <v>696</v>
      </c>
      <c r="BF43" s="37">
        <v>387</v>
      </c>
      <c r="BG43" s="38">
        <f t="shared" si="57"/>
        <v>1083</v>
      </c>
      <c r="BH43" s="39">
        <f t="shared" si="162"/>
        <v>13.847334100498657</v>
      </c>
      <c r="BI43" s="40">
        <f>(BG43/$BG$115)*100</f>
        <v>3.9501039501039505</v>
      </c>
      <c r="BJ43" s="41">
        <v>484</v>
      </c>
      <c r="BK43" s="42">
        <f t="shared" si="30"/>
        <v>44.690674053554943</v>
      </c>
      <c r="BL43" s="43">
        <f t="shared" si="163"/>
        <v>6.1884669479606194</v>
      </c>
      <c r="BM43" s="44">
        <f>(BJ43/$BG$115)*100</f>
        <v>1.7653280811175547</v>
      </c>
      <c r="BN43" s="36">
        <v>623</v>
      </c>
      <c r="BO43" s="37">
        <v>335</v>
      </c>
      <c r="BP43" s="38">
        <f t="shared" si="58"/>
        <v>958</v>
      </c>
      <c r="BQ43" s="39">
        <f t="shared" si="178"/>
        <v>12.32154340836013</v>
      </c>
      <c r="BR43" s="40">
        <f>(BP43/$BP$115)*100</f>
        <v>3.6127767092808383</v>
      </c>
      <c r="BS43" s="41">
        <v>461</v>
      </c>
      <c r="BT43" s="42">
        <f t="shared" si="35"/>
        <v>48.121085594989559</v>
      </c>
      <c r="BU43" s="43">
        <f t="shared" si="179"/>
        <v>5.929260450160772</v>
      </c>
      <c r="BV43" s="44">
        <f>(BS43/$BP$115)*100</f>
        <v>1.7385073726288798</v>
      </c>
      <c r="BW43" s="36">
        <v>545</v>
      </c>
      <c r="BX43" s="37">
        <v>308</v>
      </c>
      <c r="BY43" s="38">
        <f t="shared" si="59"/>
        <v>853</v>
      </c>
      <c r="BZ43" s="39">
        <f t="shared" si="164"/>
        <v>12.458010807652986</v>
      </c>
      <c r="CA43" s="40">
        <f>(BY43/$BY$115)*100</f>
        <v>3.1494609363461823</v>
      </c>
      <c r="CB43" s="41">
        <v>549</v>
      </c>
      <c r="CC43" s="42">
        <f t="shared" si="40"/>
        <v>64.361078546307155</v>
      </c>
      <c r="CD43" s="43">
        <f t="shared" si="165"/>
        <v>8.0181101212209729</v>
      </c>
      <c r="CE43" s="44">
        <f>(CB43/$BY$115)*100</f>
        <v>2.0270270270270272</v>
      </c>
      <c r="CF43" s="36">
        <v>368</v>
      </c>
      <c r="CG43" s="37">
        <v>250</v>
      </c>
      <c r="CH43" s="38">
        <f t="shared" si="60"/>
        <v>618</v>
      </c>
      <c r="CI43" s="39">
        <f t="shared" si="166"/>
        <v>9.881675727534379</v>
      </c>
      <c r="CJ43" s="40">
        <f>(CH43/$CH$115)*100</f>
        <v>2.8510795349695512</v>
      </c>
      <c r="CK43" s="41">
        <v>338</v>
      </c>
      <c r="CL43" s="42">
        <f t="shared" si="45"/>
        <v>54.692556634304211</v>
      </c>
      <c r="CM43" s="43">
        <f t="shared" si="167"/>
        <v>5.4045410937000318</v>
      </c>
      <c r="CN43" s="44">
        <f>(CK43/$CH$115)*100</f>
        <v>1.5593282893522791</v>
      </c>
      <c r="CO43" s="36">
        <v>393</v>
      </c>
      <c r="CP43" s="37">
        <v>257</v>
      </c>
      <c r="CQ43" s="38">
        <f t="shared" si="181"/>
        <v>650</v>
      </c>
      <c r="CR43" s="39">
        <f t="shared" si="182"/>
        <v>11.241784849533033</v>
      </c>
      <c r="CS43" s="40">
        <f>(CQ43/$CQ$115)*100</f>
        <v>3.1090065528291957</v>
      </c>
      <c r="CT43" s="41">
        <f>CQ43-337</f>
        <v>313</v>
      </c>
      <c r="CU43" s="42">
        <f t="shared" si="183"/>
        <v>48.153846153846153</v>
      </c>
      <c r="CV43" s="43">
        <f t="shared" si="184"/>
        <v>5.4133517813905216</v>
      </c>
      <c r="CW43" s="44">
        <f>(CT43/$CQ$115)*100</f>
        <v>1.4971062323623667</v>
      </c>
      <c r="CX43" s="36">
        <v>300</v>
      </c>
      <c r="CY43" s="37">
        <v>306</v>
      </c>
      <c r="CZ43" s="38">
        <f t="shared" si="185"/>
        <v>606</v>
      </c>
      <c r="DA43" s="39">
        <f t="shared" si="186"/>
        <v>9.6068484464172474</v>
      </c>
      <c r="DB43" s="40">
        <f>(CZ43/$CZ$115)*100</f>
        <v>2.5994080555913008</v>
      </c>
      <c r="DC43" s="41">
        <f>CZ43-366</f>
        <v>240</v>
      </c>
      <c r="DD43" s="42">
        <f t="shared" si="187"/>
        <v>39.603960396039604</v>
      </c>
      <c r="DE43" s="43">
        <f t="shared" si="188"/>
        <v>3.8046924540266329</v>
      </c>
      <c r="DF43" s="44">
        <f t="shared" si="65"/>
        <v>1.0294685368678418</v>
      </c>
    </row>
    <row r="44" spans="1:110">
      <c r="A44" s="34">
        <v>30294</v>
      </c>
      <c r="B44" s="35" t="s">
        <v>46</v>
      </c>
      <c r="C44" s="36">
        <v>594</v>
      </c>
      <c r="D44" s="37">
        <v>222</v>
      </c>
      <c r="E44" s="38">
        <f t="shared" si="49"/>
        <v>816</v>
      </c>
      <c r="F44" s="39">
        <f>(E44/E$34)*100</f>
        <v>4.0651621581228516</v>
      </c>
      <c r="G44" s="40">
        <f>(E44/$E$115)*100</f>
        <v>1.4620249762600113</v>
      </c>
      <c r="H44" s="41">
        <v>214</v>
      </c>
      <c r="I44" s="42">
        <f>(H44/E44)*100</f>
        <v>26.225490196078432</v>
      </c>
      <c r="J44" s="43">
        <f>(H44/E$34)*100</f>
        <v>1.0661087032331988</v>
      </c>
      <c r="K44" s="44">
        <f>(H44/$E$115)*100</f>
        <v>0.38342321681328723</v>
      </c>
      <c r="L44" s="36">
        <v>380</v>
      </c>
      <c r="M44" s="37">
        <v>135</v>
      </c>
      <c r="N44" s="38">
        <f t="shared" si="50"/>
        <v>515</v>
      </c>
      <c r="O44" s="39">
        <f t="shared" si="152"/>
        <v>3.1542843143259636</v>
      </c>
      <c r="P44" s="40">
        <f t="shared" si="189"/>
        <v>1.1634474189540269</v>
      </c>
      <c r="Q44" s="41">
        <v>165</v>
      </c>
      <c r="R44" s="42">
        <f t="shared" si="7"/>
        <v>32.038834951456316</v>
      </c>
      <c r="S44" s="43">
        <f t="shared" si="153"/>
        <v>1.0105959453665707</v>
      </c>
      <c r="T44" s="44">
        <f t="shared" si="190"/>
        <v>0.37275499830565911</v>
      </c>
      <c r="U44" s="36">
        <v>285</v>
      </c>
      <c r="V44" s="37">
        <v>135</v>
      </c>
      <c r="W44" s="38">
        <f t="shared" si="52"/>
        <v>420</v>
      </c>
      <c r="X44" s="39">
        <f t="shared" si="154"/>
        <v>3.2327586206896552</v>
      </c>
      <c r="Y44" s="40">
        <f t="shared" si="191"/>
        <v>1.1244979919678715</v>
      </c>
      <c r="Z44" s="41">
        <v>118</v>
      </c>
      <c r="AA44" s="42">
        <f t="shared" si="11"/>
        <v>28.095238095238095</v>
      </c>
      <c r="AB44" s="43">
        <f t="shared" si="155"/>
        <v>0.90825123152709353</v>
      </c>
      <c r="AC44" s="44">
        <f t="shared" si="192"/>
        <v>0.31593038821954489</v>
      </c>
      <c r="AD44" s="36">
        <v>227</v>
      </c>
      <c r="AE44" s="37">
        <v>124</v>
      </c>
      <c r="AF44" s="38">
        <f t="shared" si="54"/>
        <v>351</v>
      </c>
      <c r="AG44" s="39">
        <f t="shared" si="156"/>
        <v>2.8657740039190074</v>
      </c>
      <c r="AH44" s="40">
        <f t="shared" si="193"/>
        <v>1.0031724256194803</v>
      </c>
      <c r="AI44" s="41">
        <v>188</v>
      </c>
      <c r="AJ44" s="42">
        <f t="shared" si="15"/>
        <v>53.561253561253565</v>
      </c>
      <c r="AK44" s="43">
        <f t="shared" si="157"/>
        <v>1.534944480731548</v>
      </c>
      <c r="AL44" s="44">
        <f t="shared" si="194"/>
        <v>0.53731172654262771</v>
      </c>
      <c r="AM44" s="36">
        <v>160</v>
      </c>
      <c r="AN44" s="37">
        <v>119</v>
      </c>
      <c r="AO44" s="38">
        <f t="shared" si="55"/>
        <v>279</v>
      </c>
      <c r="AP44" s="39">
        <f t="shared" si="158"/>
        <v>2.8264613514334918</v>
      </c>
      <c r="AQ44" s="40">
        <f t="shared" si="195"/>
        <v>0.89863754952169295</v>
      </c>
      <c r="AR44" s="41">
        <v>154</v>
      </c>
      <c r="AS44" s="42">
        <f t="shared" si="20"/>
        <v>55.197132616487451</v>
      </c>
      <c r="AT44" s="43">
        <f t="shared" si="159"/>
        <v>1.560125620504508</v>
      </c>
      <c r="AU44" s="44">
        <f t="shared" si="196"/>
        <v>0.49602215995104193</v>
      </c>
      <c r="AV44" s="36">
        <v>181</v>
      </c>
      <c r="AW44" s="37">
        <v>118</v>
      </c>
      <c r="AX44" s="38">
        <f t="shared" si="56"/>
        <v>299</v>
      </c>
      <c r="AY44" s="39">
        <f t="shared" si="160"/>
        <v>2.9173577910040005</v>
      </c>
      <c r="AZ44" s="40">
        <f>(AX44/$AX$115)*100</f>
        <v>0.82646912488252533</v>
      </c>
      <c r="BA44" s="41">
        <v>110</v>
      </c>
      <c r="BB44" s="42">
        <f t="shared" si="25"/>
        <v>36.789297658862871</v>
      </c>
      <c r="BC44" s="43">
        <f t="shared" si="161"/>
        <v>1.0732754415064885</v>
      </c>
      <c r="BD44" s="44">
        <f>(BA44/$AX$115)*100</f>
        <v>0.30405218641163134</v>
      </c>
      <c r="BE44" s="36"/>
      <c r="BF44" s="37"/>
      <c r="BG44" s="38"/>
      <c r="BH44" s="39"/>
      <c r="BI44" s="40"/>
      <c r="BJ44" s="41"/>
      <c r="BK44" s="42"/>
      <c r="BL44" s="43"/>
      <c r="BM44" s="44"/>
      <c r="BN44" s="36"/>
      <c r="BO44" s="37"/>
      <c r="BP44" s="38"/>
      <c r="BQ44" s="39"/>
      <c r="BR44" s="40"/>
      <c r="BS44" s="41"/>
      <c r="BT44" s="42"/>
      <c r="BU44" s="43"/>
      <c r="BV44" s="44"/>
      <c r="BW44" s="36"/>
      <c r="BX44" s="37"/>
      <c r="BY44" s="38"/>
      <c r="BZ44" s="39"/>
      <c r="CA44" s="40"/>
      <c r="CB44" s="41"/>
      <c r="CC44" s="42"/>
      <c r="CD44" s="43"/>
      <c r="CE44" s="44"/>
      <c r="CF44" s="36"/>
      <c r="CG44" s="37"/>
      <c r="CH44" s="38"/>
      <c r="CI44" s="39"/>
      <c r="CJ44" s="40"/>
      <c r="CK44" s="41"/>
      <c r="CL44" s="42"/>
      <c r="CM44" s="43"/>
      <c r="CN44" s="44"/>
      <c r="CO44" s="36"/>
      <c r="CP44" s="37"/>
      <c r="CQ44" s="38"/>
      <c r="CR44" s="39"/>
      <c r="CS44" s="40"/>
      <c r="CT44" s="41"/>
      <c r="CU44" s="42"/>
      <c r="CV44" s="43"/>
      <c r="CW44" s="44"/>
      <c r="CX44" s="36"/>
      <c r="CY44" s="37"/>
      <c r="CZ44" s="38"/>
      <c r="DA44" s="39"/>
      <c r="DB44" s="40"/>
      <c r="DC44" s="41"/>
      <c r="DD44" s="42"/>
      <c r="DE44" s="43"/>
      <c r="DF44" s="44"/>
    </row>
    <row r="45" spans="1:110">
      <c r="A45" s="383" t="s">
        <v>48</v>
      </c>
      <c r="B45" s="384"/>
      <c r="C45" s="25">
        <f>SUM(C46:C53)</f>
        <v>5757</v>
      </c>
      <c r="D45" s="26">
        <f>SUM(D46:D53)</f>
        <v>2197</v>
      </c>
      <c r="E45" s="27">
        <f t="shared" si="49"/>
        <v>7954</v>
      </c>
      <c r="F45" s="28">
        <f>(E45/E$34)*100</f>
        <v>39.62536740895731</v>
      </c>
      <c r="G45" s="29">
        <f>(E45/$E$115)*100</f>
        <v>14.251160123985452</v>
      </c>
      <c r="H45" s="30">
        <f>SUM(H46:H53)</f>
        <v>1798</v>
      </c>
      <c r="I45" s="31">
        <f>(H45/E45)*100</f>
        <v>22.604978627105858</v>
      </c>
      <c r="J45" s="32">
        <f>(H45/E$34)*100</f>
        <v>8.9573058337069682</v>
      </c>
      <c r="K45" s="33">
        <f>(H45/$E$115)*100</f>
        <v>3.221471700141544</v>
      </c>
      <c r="L45" s="25">
        <f>SUM(L46:L53)</f>
        <v>4448</v>
      </c>
      <c r="M45" s="26">
        <f>SUM(M46:M53)</f>
        <v>2614</v>
      </c>
      <c r="N45" s="27">
        <f t="shared" si="50"/>
        <v>7062</v>
      </c>
      <c r="O45" s="28">
        <f t="shared" si="152"/>
        <v>43.253506461689227</v>
      </c>
      <c r="P45" s="29">
        <f t="shared" si="189"/>
        <v>15.95391392748221</v>
      </c>
      <c r="Q45" s="30">
        <f>SUM(Q46:Q53)</f>
        <v>1615</v>
      </c>
      <c r="R45" s="31">
        <f t="shared" si="7"/>
        <v>22.868875672613989</v>
      </c>
      <c r="S45" s="32">
        <f t="shared" si="153"/>
        <v>9.8915906167697667</v>
      </c>
      <c r="T45" s="33">
        <f t="shared" si="190"/>
        <v>3.6484807409917543</v>
      </c>
      <c r="U45" s="25">
        <f>SUM(U46:U53)</f>
        <v>3051</v>
      </c>
      <c r="V45" s="26">
        <f>SUM(V46:V53)</f>
        <v>1648</v>
      </c>
      <c r="W45" s="27">
        <f t="shared" si="52"/>
        <v>4699</v>
      </c>
      <c r="X45" s="28">
        <f t="shared" si="154"/>
        <v>36.16841133004926</v>
      </c>
      <c r="Y45" s="29">
        <f t="shared" si="191"/>
        <v>12.5809906291834</v>
      </c>
      <c r="Z45" s="30">
        <f>SUM(Z46:Z53)</f>
        <v>856</v>
      </c>
      <c r="AA45" s="31">
        <f t="shared" si="11"/>
        <v>18.216641838689082</v>
      </c>
      <c r="AB45" s="32">
        <f t="shared" si="155"/>
        <v>6.5886699507389164</v>
      </c>
      <c r="AC45" s="33">
        <f t="shared" si="192"/>
        <v>2.2918340026773762</v>
      </c>
      <c r="AD45" s="25">
        <f>SUM(AD46:AD53)</f>
        <v>3193</v>
      </c>
      <c r="AE45" s="26">
        <f>SUM(AE46:AE53)</f>
        <v>1491</v>
      </c>
      <c r="AF45" s="27">
        <f t="shared" si="54"/>
        <v>4684</v>
      </c>
      <c r="AG45" s="28">
        <f t="shared" si="156"/>
        <v>38.242978445460487</v>
      </c>
      <c r="AH45" s="29">
        <f t="shared" si="193"/>
        <v>13.387064505987595</v>
      </c>
      <c r="AI45" s="30">
        <f>SUM(AI46:AI53)</f>
        <v>1520</v>
      </c>
      <c r="AJ45" s="31">
        <f t="shared" si="15"/>
        <v>32.450896669513234</v>
      </c>
      <c r="AK45" s="32">
        <f t="shared" si="157"/>
        <v>12.4101894186806</v>
      </c>
      <c r="AL45" s="33">
        <f t="shared" si="194"/>
        <v>4.3442224699191172</v>
      </c>
      <c r="AM45" s="25">
        <f>SUM(AM46:AM53)</f>
        <v>2060</v>
      </c>
      <c r="AN45" s="26">
        <f>SUM(AN46:AN53)</f>
        <v>1323</v>
      </c>
      <c r="AO45" s="27">
        <f t="shared" si="55"/>
        <v>3383</v>
      </c>
      <c r="AP45" s="28">
        <f t="shared" si="158"/>
        <v>34.272110221862015</v>
      </c>
      <c r="AQ45" s="29">
        <f t="shared" si="195"/>
        <v>10.896382903340097</v>
      </c>
      <c r="AR45" s="30">
        <f>SUM(AR46:AR53)</f>
        <v>1211</v>
      </c>
      <c r="AS45" s="31">
        <f t="shared" si="20"/>
        <v>35.796630209872895</v>
      </c>
      <c r="AT45" s="32">
        <f t="shared" si="159"/>
        <v>12.268260561239996</v>
      </c>
      <c r="AU45" s="33">
        <f t="shared" si="196"/>
        <v>3.9005378941604665</v>
      </c>
      <c r="AV45" s="25">
        <f>SUM(AV46:AV53)</f>
        <v>1783</v>
      </c>
      <c r="AW45" s="26">
        <f>SUM(AW46:AW53)</f>
        <v>1890</v>
      </c>
      <c r="AX45" s="27">
        <f t="shared" si="56"/>
        <v>3673</v>
      </c>
      <c r="AY45" s="28">
        <f t="shared" si="160"/>
        <v>35.837642696848469</v>
      </c>
      <c r="AZ45" s="29">
        <f>(AX45/$AX$115)*100</f>
        <v>10.152578915362929</v>
      </c>
      <c r="BA45" s="30">
        <f>SUM(BA46:BA53)</f>
        <v>1831</v>
      </c>
      <c r="BB45" s="31">
        <f t="shared" si="25"/>
        <v>49.850258644160093</v>
      </c>
      <c r="BC45" s="32">
        <f t="shared" si="161"/>
        <v>17.86515757634891</v>
      </c>
      <c r="BD45" s="33">
        <f>(BA45/$AX$115)*100</f>
        <v>5.0610868483608824</v>
      </c>
      <c r="BE45" s="25">
        <f>SUM(BE46:BE53)</f>
        <v>1265</v>
      </c>
      <c r="BF45" s="26">
        <f>SUM(BF46:BF53)</f>
        <v>803</v>
      </c>
      <c r="BG45" s="27">
        <f t="shared" si="57"/>
        <v>2068</v>
      </c>
      <c r="BH45" s="28">
        <f t="shared" si="162"/>
        <v>26.441631504922647</v>
      </c>
      <c r="BI45" s="29">
        <f>(BG45/$BG$115)*100</f>
        <v>7.5427654375022799</v>
      </c>
      <c r="BJ45" s="30">
        <f>SUM(BJ46:BJ53)</f>
        <v>656</v>
      </c>
      <c r="BK45" s="31">
        <f t="shared" si="30"/>
        <v>31.721470019342355</v>
      </c>
      <c r="BL45" s="32">
        <f t="shared" si="163"/>
        <v>8.3876742104590196</v>
      </c>
      <c r="BM45" s="33">
        <f>(BJ45/$BG$115)*100</f>
        <v>2.3926760768866031</v>
      </c>
      <c r="BN45" s="25">
        <f>SUM(BN46:BN53)</f>
        <v>1782</v>
      </c>
      <c r="BO45" s="26">
        <f>SUM(BO46:BO53)</f>
        <v>538</v>
      </c>
      <c r="BP45" s="27">
        <f t="shared" si="58"/>
        <v>2320</v>
      </c>
      <c r="BQ45" s="28">
        <f t="shared" si="178"/>
        <v>29.839228295819936</v>
      </c>
      <c r="BR45" s="29">
        <f>(BP45/$BP$115)*100</f>
        <v>8.7491043481540149</v>
      </c>
      <c r="BS45" s="30">
        <f>SUM(BS46:BS53)</f>
        <v>739</v>
      </c>
      <c r="BT45" s="31">
        <f t="shared" si="35"/>
        <v>31.853448275862068</v>
      </c>
      <c r="BU45" s="32">
        <f t="shared" si="179"/>
        <v>9.504823151125402</v>
      </c>
      <c r="BV45" s="33">
        <f>(BS45/$BP$115)*100</f>
        <v>2.786891428140438</v>
      </c>
      <c r="BW45" s="25">
        <f>SUM(BW46:BW53)</f>
        <v>1005</v>
      </c>
      <c r="BX45" s="26">
        <f>SUM(BX46:BX53)</f>
        <v>626</v>
      </c>
      <c r="BY45" s="27">
        <f t="shared" si="59"/>
        <v>1631</v>
      </c>
      <c r="BZ45" s="28">
        <f t="shared" si="164"/>
        <v>23.820651380166495</v>
      </c>
      <c r="CA45" s="29">
        <f>(BY45/$BY$115)*100</f>
        <v>6.0220056121695471</v>
      </c>
      <c r="CB45" s="30">
        <f>SUM(CB46:CB53)</f>
        <v>798</v>
      </c>
      <c r="CC45" s="31">
        <f t="shared" si="40"/>
        <v>48.927038626609445</v>
      </c>
      <c r="CD45" s="32">
        <f t="shared" si="165"/>
        <v>11.654739301884037</v>
      </c>
      <c r="CE45" s="33">
        <f>(CB45/$BY$115)*100</f>
        <v>2.9463890119627822</v>
      </c>
      <c r="CF45" s="25">
        <f>SUM(CF46:CF53)</f>
        <v>1499</v>
      </c>
      <c r="CG45" s="26">
        <f>SUM(CG46:CG53)</f>
        <v>891</v>
      </c>
      <c r="CH45" s="27">
        <f t="shared" si="60"/>
        <v>2390</v>
      </c>
      <c r="CI45" s="28">
        <f t="shared" si="166"/>
        <v>38.215542053086025</v>
      </c>
      <c r="CJ45" s="29">
        <f>(CH45/$CH$115)*100</f>
        <v>11.026019560804578</v>
      </c>
      <c r="CK45" s="30">
        <f>SUM(CK46:CK53)</f>
        <v>661</v>
      </c>
      <c r="CL45" s="31">
        <f t="shared" si="45"/>
        <v>27.656903765690377</v>
      </c>
      <c r="CM45" s="32">
        <f t="shared" si="167"/>
        <v>10.569235689158939</v>
      </c>
      <c r="CN45" s="33">
        <f>(CK45/$CH$115)*100</f>
        <v>3.0494556191179183</v>
      </c>
      <c r="CO45" s="25">
        <f>SUM(CO46:CO53)</f>
        <v>1043</v>
      </c>
      <c r="CP45" s="26">
        <f>SUM(CP46:CP53)</f>
        <v>671</v>
      </c>
      <c r="CQ45" s="27">
        <f t="shared" ref="CQ45" si="197">SUM(CO45:CP45)</f>
        <v>1714</v>
      </c>
      <c r="CR45" s="28">
        <f t="shared" ref="CR45" si="198">(CQ45/CQ$34)*100</f>
        <v>29.64372189553788</v>
      </c>
      <c r="CS45" s="29">
        <f>(CQ45/$CQ$115)*100</f>
        <v>8.1982111254603716</v>
      </c>
      <c r="CT45" s="30">
        <f>SUM(CT46:CT53)</f>
        <v>536</v>
      </c>
      <c r="CU45" s="31">
        <f t="shared" ref="CU45" si="199">(CT45/CQ45)*100</f>
        <v>31.271878646441074</v>
      </c>
      <c r="CV45" s="32">
        <f t="shared" ref="CV45" si="200">(CT45/CQ$34)*100</f>
        <v>9.2701487374610849</v>
      </c>
      <c r="CW45" s="33">
        <f>(CT45/$CQ$115)*100</f>
        <v>2.5637346343329983</v>
      </c>
      <c r="CX45" s="25">
        <f>SUM(CX46:CX53)</f>
        <v>1908</v>
      </c>
      <c r="CY45" s="26">
        <f>SUM(CY46:CY53)</f>
        <v>474</v>
      </c>
      <c r="CZ45" s="27">
        <f t="shared" ref="CZ45" si="201">SUM(CX45:CY45)</f>
        <v>2382</v>
      </c>
      <c r="DA45" s="28">
        <f t="shared" ref="DA45" si="202">(CZ45/CZ$34)*100</f>
        <v>37.76157260621433</v>
      </c>
      <c r="DB45" s="29">
        <f>(CZ45/$CZ$115)*100</f>
        <v>10.217475228413333</v>
      </c>
      <c r="DC45" s="30">
        <f>SUM(DC46:DC53)</f>
        <v>713</v>
      </c>
      <c r="DD45" s="31">
        <f t="shared" ref="DD45" si="203">(DC45/CZ45)*100</f>
        <v>29.932829554995806</v>
      </c>
      <c r="DE45" s="32">
        <f t="shared" ref="DE45" si="204">(DC45/CZ$34)*100</f>
        <v>11.303107165504121</v>
      </c>
      <c r="DF45" s="33">
        <f t="shared" si="65"/>
        <v>3.0583794449448805</v>
      </c>
    </row>
    <row r="46" spans="1:110">
      <c r="A46" s="34">
        <v>30324</v>
      </c>
      <c r="B46" s="35" t="s">
        <v>49</v>
      </c>
      <c r="C46" s="36"/>
      <c r="D46" s="37"/>
      <c r="E46" s="38"/>
      <c r="F46" s="39"/>
      <c r="G46" s="40"/>
      <c r="H46" s="41"/>
      <c r="I46" s="42"/>
      <c r="J46" s="43"/>
      <c r="K46" s="44"/>
      <c r="L46" s="36">
        <v>906</v>
      </c>
      <c r="M46" s="37">
        <v>1105</v>
      </c>
      <c r="N46" s="38">
        <f t="shared" si="50"/>
        <v>2011</v>
      </c>
      <c r="O46" s="39">
        <f t="shared" si="152"/>
        <v>12.317020885649537</v>
      </c>
      <c r="P46" s="40">
        <f t="shared" si="189"/>
        <v>4.5430927369253364</v>
      </c>
      <c r="Q46" s="41">
        <f>39+81</f>
        <v>120</v>
      </c>
      <c r="R46" s="42">
        <f t="shared" si="7"/>
        <v>5.967180507210343</v>
      </c>
      <c r="S46" s="43">
        <f t="shared" si="153"/>
        <v>0.734978869357506</v>
      </c>
      <c r="T46" s="44">
        <f t="shared" si="190"/>
        <v>0.27109454422229756</v>
      </c>
      <c r="U46" s="36">
        <v>313</v>
      </c>
      <c r="V46" s="37">
        <v>138</v>
      </c>
      <c r="W46" s="38">
        <f t="shared" si="52"/>
        <v>451</v>
      </c>
      <c r="X46" s="39">
        <f t="shared" si="154"/>
        <v>3.4713669950738915</v>
      </c>
      <c r="Y46" s="40">
        <f t="shared" si="191"/>
        <v>1.2074966532797857</v>
      </c>
      <c r="Z46" s="41">
        <v>12</v>
      </c>
      <c r="AA46" s="42">
        <f t="shared" si="11"/>
        <v>2.6607538802660753</v>
      </c>
      <c r="AB46" s="43">
        <f t="shared" si="155"/>
        <v>9.2364532019704432E-2</v>
      </c>
      <c r="AC46" s="44">
        <f t="shared" si="192"/>
        <v>3.2128514056224897E-2</v>
      </c>
      <c r="AD46" s="36">
        <v>773</v>
      </c>
      <c r="AE46" s="37"/>
      <c r="AF46" s="38">
        <f t="shared" si="54"/>
        <v>773</v>
      </c>
      <c r="AG46" s="39">
        <f t="shared" si="156"/>
        <v>6.3112344872632269</v>
      </c>
      <c r="AH46" s="40">
        <f t="shared" si="193"/>
        <v>2.2092657692417617</v>
      </c>
      <c r="AI46" s="41">
        <v>75</v>
      </c>
      <c r="AJ46" s="42">
        <f t="shared" si="15"/>
        <v>9.7024579560155235</v>
      </c>
      <c r="AK46" s="43">
        <f t="shared" si="157"/>
        <v>0.61234487263226656</v>
      </c>
      <c r="AL46" s="44">
        <f t="shared" si="194"/>
        <v>0.2143530823973249</v>
      </c>
      <c r="AM46" s="36">
        <v>127</v>
      </c>
      <c r="AN46" s="37"/>
      <c r="AO46" s="38">
        <f t="shared" si="55"/>
        <v>127</v>
      </c>
      <c r="AP46" s="39">
        <f t="shared" si="158"/>
        <v>1.2865971026238476</v>
      </c>
      <c r="AQ46" s="40">
        <f t="shared" si="195"/>
        <v>0.40905723580378134</v>
      </c>
      <c r="AR46" s="41">
        <v>10</v>
      </c>
      <c r="AS46" s="42">
        <f t="shared" si="20"/>
        <v>7.8740157480314963</v>
      </c>
      <c r="AT46" s="43">
        <f t="shared" si="159"/>
        <v>0.10130685847431871</v>
      </c>
      <c r="AU46" s="44">
        <f t="shared" si="196"/>
        <v>3.2209231165652073E-2</v>
      </c>
      <c r="AV46" s="36">
        <v>872</v>
      </c>
      <c r="AW46" s="37"/>
      <c r="AX46" s="38">
        <f t="shared" si="56"/>
        <v>872</v>
      </c>
      <c r="AY46" s="39">
        <f t="shared" si="160"/>
        <v>8.5081471363059809</v>
      </c>
      <c r="AZ46" s="40">
        <f>(AX46/$AX$115)*100</f>
        <v>2.410304605008569</v>
      </c>
      <c r="BA46" s="41"/>
      <c r="BB46" s="42"/>
      <c r="BC46" s="43"/>
      <c r="BD46" s="44"/>
      <c r="BE46" s="36"/>
      <c r="BF46" s="37"/>
      <c r="BG46" s="38"/>
      <c r="BH46" s="39"/>
      <c r="BI46" s="40"/>
      <c r="BJ46" s="41"/>
      <c r="BK46" s="42"/>
      <c r="BL46" s="43"/>
      <c r="BM46" s="44"/>
      <c r="BN46" s="36"/>
      <c r="BO46" s="37"/>
      <c r="BP46" s="38"/>
      <c r="BQ46" s="39"/>
      <c r="BR46" s="40"/>
      <c r="BS46" s="41"/>
      <c r="BT46" s="42"/>
      <c r="BU46" s="43"/>
      <c r="BV46" s="44"/>
      <c r="BW46" s="36"/>
      <c r="BX46" s="37"/>
      <c r="BY46" s="38"/>
      <c r="BZ46" s="39"/>
      <c r="CA46" s="40"/>
      <c r="CB46" s="41"/>
      <c r="CC46" s="42"/>
      <c r="CD46" s="43"/>
      <c r="CE46" s="44"/>
      <c r="CF46" s="36"/>
      <c r="CG46" s="37"/>
      <c r="CH46" s="38"/>
      <c r="CI46" s="39"/>
      <c r="CJ46" s="40"/>
      <c r="CK46" s="41"/>
      <c r="CL46" s="42"/>
      <c r="CM46" s="43"/>
      <c r="CN46" s="44"/>
      <c r="CO46" s="36"/>
      <c r="CP46" s="37"/>
      <c r="CQ46" s="38"/>
      <c r="CR46" s="39"/>
      <c r="CS46" s="40"/>
      <c r="CT46" s="41"/>
      <c r="CU46" s="42"/>
      <c r="CV46" s="43"/>
      <c r="CW46" s="44"/>
      <c r="CX46" s="36"/>
      <c r="CY46" s="37"/>
      <c r="CZ46" s="38"/>
      <c r="DA46" s="39"/>
      <c r="DB46" s="40"/>
      <c r="DC46" s="41"/>
      <c r="DD46" s="42"/>
      <c r="DE46" s="43"/>
      <c r="DF46" s="44"/>
    </row>
    <row r="47" spans="1:110">
      <c r="A47" s="34">
        <v>30334</v>
      </c>
      <c r="B47" s="35" t="s">
        <v>50</v>
      </c>
      <c r="C47" s="36">
        <v>1405</v>
      </c>
      <c r="D47" s="37">
        <v>557</v>
      </c>
      <c r="E47" s="38">
        <f t="shared" si="49"/>
        <v>1962</v>
      </c>
      <c r="F47" s="39">
        <f>(E47/E$34)*100</f>
        <v>9.7743237184277376</v>
      </c>
      <c r="G47" s="40">
        <f>(E47/$E$115)*100</f>
        <v>3.5153100532134092</v>
      </c>
      <c r="H47" s="41">
        <v>466</v>
      </c>
      <c r="I47" s="42">
        <f>(H47/E47)*100</f>
        <v>23.751274209989806</v>
      </c>
      <c r="J47" s="43">
        <f>(H47/E$34)*100</f>
        <v>2.3215264285358441</v>
      </c>
      <c r="K47" s="44">
        <f>(H47/$E$115)*100</f>
        <v>0.83493093007005537</v>
      </c>
      <c r="L47" s="36">
        <v>883</v>
      </c>
      <c r="M47" s="37">
        <v>390</v>
      </c>
      <c r="N47" s="38">
        <f t="shared" si="50"/>
        <v>1273</v>
      </c>
      <c r="O47" s="39">
        <f t="shared" si="152"/>
        <v>7.7969008391008758</v>
      </c>
      <c r="P47" s="40">
        <f t="shared" si="189"/>
        <v>2.8758612899582059</v>
      </c>
      <c r="Q47" s="41">
        <v>392</v>
      </c>
      <c r="R47" s="42">
        <f t="shared" si="7"/>
        <v>30.793401413982718</v>
      </c>
      <c r="S47" s="43">
        <f t="shared" si="153"/>
        <v>2.4009309732345194</v>
      </c>
      <c r="T47" s="44">
        <f t="shared" si="190"/>
        <v>0.88557551112617183</v>
      </c>
      <c r="U47" s="36">
        <v>744</v>
      </c>
      <c r="V47" s="37">
        <v>383</v>
      </c>
      <c r="W47" s="38">
        <f t="shared" si="52"/>
        <v>1127</v>
      </c>
      <c r="X47" s="39">
        <f t="shared" si="154"/>
        <v>8.674568965517242</v>
      </c>
      <c r="Y47" s="40">
        <f t="shared" si="191"/>
        <v>3.0174029451137887</v>
      </c>
      <c r="Z47" s="41">
        <v>244</v>
      </c>
      <c r="AA47" s="42">
        <f t="shared" si="11"/>
        <v>21.650399290150844</v>
      </c>
      <c r="AB47" s="43">
        <f t="shared" si="155"/>
        <v>1.8780788177339902</v>
      </c>
      <c r="AC47" s="44">
        <f t="shared" si="192"/>
        <v>0.65327978580990631</v>
      </c>
      <c r="AD47" s="36">
        <v>565</v>
      </c>
      <c r="AE47" s="37">
        <v>364</v>
      </c>
      <c r="AF47" s="38">
        <f t="shared" si="54"/>
        <v>929</v>
      </c>
      <c r="AG47" s="39">
        <f t="shared" si="156"/>
        <v>7.5849118223383414</v>
      </c>
      <c r="AH47" s="40">
        <f t="shared" si="193"/>
        <v>2.6551201806281974</v>
      </c>
      <c r="AI47" s="41">
        <v>366</v>
      </c>
      <c r="AJ47" s="42">
        <f t="shared" si="15"/>
        <v>39.397201291711518</v>
      </c>
      <c r="AK47" s="43">
        <f t="shared" si="157"/>
        <v>2.9882429784454603</v>
      </c>
      <c r="AL47" s="44">
        <f t="shared" si="194"/>
        <v>1.0460430420989453</v>
      </c>
      <c r="AM47" s="36">
        <v>475</v>
      </c>
      <c r="AN47" s="37">
        <v>306</v>
      </c>
      <c r="AO47" s="38">
        <f t="shared" si="55"/>
        <v>781</v>
      </c>
      <c r="AP47" s="39">
        <f t="shared" si="158"/>
        <v>7.9120656468442903</v>
      </c>
      <c r="AQ47" s="40">
        <f t="shared" si="195"/>
        <v>2.5155409540374269</v>
      </c>
      <c r="AR47" s="41">
        <v>305</v>
      </c>
      <c r="AS47" s="42">
        <f t="shared" si="20"/>
        <v>39.052496798975675</v>
      </c>
      <c r="AT47" s="43">
        <f t="shared" si="159"/>
        <v>3.0898591834667206</v>
      </c>
      <c r="AU47" s="44">
        <f t="shared" si="196"/>
        <v>0.98238155055238829</v>
      </c>
      <c r="AV47" s="36"/>
      <c r="AW47" s="37"/>
      <c r="AX47" s="38"/>
      <c r="AY47" s="39"/>
      <c r="AZ47" s="40"/>
      <c r="BA47" s="41"/>
      <c r="BB47" s="42"/>
      <c r="BC47" s="43"/>
      <c r="BD47" s="44"/>
      <c r="BE47" s="36"/>
      <c r="BF47" s="37"/>
      <c r="BG47" s="38"/>
      <c r="BH47" s="39"/>
      <c r="BI47" s="40"/>
      <c r="BJ47" s="41"/>
      <c r="BK47" s="42"/>
      <c r="BL47" s="43"/>
      <c r="BM47" s="44"/>
      <c r="BN47" s="36"/>
      <c r="BO47" s="37"/>
      <c r="BP47" s="38"/>
      <c r="BQ47" s="39"/>
      <c r="BR47" s="40"/>
      <c r="BS47" s="41"/>
      <c r="BT47" s="42"/>
      <c r="BU47" s="43"/>
      <c r="BV47" s="44"/>
      <c r="BW47" s="36"/>
      <c r="BX47" s="37"/>
      <c r="BY47" s="38"/>
      <c r="BZ47" s="39"/>
      <c r="CA47" s="40"/>
      <c r="CB47" s="41"/>
      <c r="CC47" s="42"/>
      <c r="CD47" s="43"/>
      <c r="CE47" s="44"/>
      <c r="CF47" s="36"/>
      <c r="CG47" s="37"/>
      <c r="CH47" s="38"/>
      <c r="CI47" s="39"/>
      <c r="CJ47" s="40"/>
      <c r="CK47" s="41"/>
      <c r="CL47" s="42"/>
      <c r="CM47" s="43"/>
      <c r="CN47" s="44"/>
      <c r="CO47" s="36"/>
      <c r="CP47" s="37"/>
      <c r="CQ47" s="38"/>
      <c r="CR47" s="39"/>
      <c r="CS47" s="40"/>
      <c r="CT47" s="41"/>
      <c r="CU47" s="42"/>
      <c r="CV47" s="43"/>
      <c r="CW47" s="44"/>
      <c r="CX47" s="36"/>
      <c r="CY47" s="37"/>
      <c r="CZ47" s="38"/>
      <c r="DA47" s="39"/>
      <c r="DB47" s="40"/>
      <c r="DC47" s="41"/>
      <c r="DD47" s="42"/>
      <c r="DE47" s="43"/>
      <c r="DF47" s="44"/>
    </row>
    <row r="48" spans="1:110">
      <c r="A48" s="34">
        <v>30344</v>
      </c>
      <c r="B48" s="35" t="s">
        <v>47</v>
      </c>
      <c r="C48" s="36">
        <v>2486</v>
      </c>
      <c r="D48" s="37">
        <v>917</v>
      </c>
      <c r="E48" s="38">
        <f>SUM(C48:D48)</f>
        <v>3403</v>
      </c>
      <c r="F48" s="39">
        <f>(E48/E$34)*100</f>
        <v>16.953121107955958</v>
      </c>
      <c r="G48" s="40">
        <f>(E48/$E$115)*100</f>
        <v>6.0971458262411984</v>
      </c>
      <c r="H48" s="41">
        <v>739</v>
      </c>
      <c r="I48" s="42">
        <f>(H48/E48)*100</f>
        <v>21.716132823978842</v>
      </c>
      <c r="J48" s="43">
        <f>(H48/E$34)*100</f>
        <v>3.6815622976137101</v>
      </c>
      <c r="K48" s="44">
        <f>(H48/$E$115)*100</f>
        <v>1.3240642860982208</v>
      </c>
      <c r="L48" s="36">
        <v>1546</v>
      </c>
      <c r="M48" s="37">
        <v>686</v>
      </c>
      <c r="N48" s="38">
        <f>SUM(L48:M48)</f>
        <v>2232</v>
      </c>
      <c r="O48" s="39">
        <f>(N48/N$34)*100</f>
        <v>13.670606970049612</v>
      </c>
      <c r="P48" s="40">
        <f t="shared" si="189"/>
        <v>5.0423585225347338</v>
      </c>
      <c r="Q48" s="41">
        <v>663</v>
      </c>
      <c r="R48" s="42">
        <f>(Q48/N48)*100</f>
        <v>29.70430107526882</v>
      </c>
      <c r="S48" s="43">
        <f>(Q48/N$34)*100</f>
        <v>4.0607582532002207</v>
      </c>
      <c r="T48" s="44">
        <f t="shared" si="190"/>
        <v>1.4977973568281937</v>
      </c>
      <c r="U48" s="36">
        <v>1175</v>
      </c>
      <c r="V48" s="37">
        <v>624</v>
      </c>
      <c r="W48" s="38">
        <f>SUM(U48:V48)</f>
        <v>1799</v>
      </c>
      <c r="X48" s="39">
        <f>(W48/W$34)*100</f>
        <v>13.84698275862069</v>
      </c>
      <c r="Y48" s="40">
        <f t="shared" si="191"/>
        <v>4.8165997322623824</v>
      </c>
      <c r="Z48" s="41">
        <v>364</v>
      </c>
      <c r="AA48" s="42">
        <f>(Z48/W48)*100</f>
        <v>20.233463035019454</v>
      </c>
      <c r="AB48" s="43">
        <f>(Z48/W$34)*100</f>
        <v>2.8017241379310347</v>
      </c>
      <c r="AC48" s="44">
        <f t="shared" si="192"/>
        <v>0.97456492637215542</v>
      </c>
      <c r="AD48" s="36">
        <v>1101</v>
      </c>
      <c r="AE48" s="37">
        <v>648</v>
      </c>
      <c r="AF48" s="38">
        <f>SUM(AD48:AE48)</f>
        <v>1749</v>
      </c>
      <c r="AG48" s="39">
        <f>(AF48/AF$34)*100</f>
        <v>14.279882429784454</v>
      </c>
      <c r="AH48" s="40">
        <f t="shared" si="193"/>
        <v>4.9987138815056165</v>
      </c>
      <c r="AI48" s="41">
        <v>663</v>
      </c>
      <c r="AJ48" s="42">
        <f>(AI48/AF48)*100</f>
        <v>37.907375643224697</v>
      </c>
      <c r="AK48" s="43">
        <f>(AI48/AF$34)*100</f>
        <v>5.4131286740692355</v>
      </c>
      <c r="AL48" s="44">
        <f t="shared" si="194"/>
        <v>1.8948812483923518</v>
      </c>
      <c r="AM48" s="36">
        <v>810</v>
      </c>
      <c r="AN48" s="37">
        <v>572</v>
      </c>
      <c r="AO48" s="38">
        <f>SUM(AM48:AN48)</f>
        <v>1382</v>
      </c>
      <c r="AP48" s="39">
        <f>(AO48/AO$34)*100</f>
        <v>14.000607841150847</v>
      </c>
      <c r="AQ48" s="40">
        <f t="shared" si="195"/>
        <v>4.4513157470931164</v>
      </c>
      <c r="AR48" s="41">
        <v>498</v>
      </c>
      <c r="AS48" s="42">
        <f>(AR48/AO48)*100</f>
        <v>36.034732272069462</v>
      </c>
      <c r="AT48" s="43">
        <f>(AR48/AO$34)*100</f>
        <v>5.0450815520210721</v>
      </c>
      <c r="AU48" s="44">
        <f t="shared" si="196"/>
        <v>1.6040197120494735</v>
      </c>
      <c r="AV48" s="36"/>
      <c r="AW48" s="37"/>
      <c r="AX48" s="38"/>
      <c r="AY48" s="39"/>
      <c r="AZ48" s="40"/>
      <c r="BA48" s="41"/>
      <c r="BB48" s="42"/>
      <c r="BC48" s="43"/>
      <c r="BD48" s="44"/>
      <c r="BE48" s="36"/>
      <c r="BF48" s="37"/>
      <c r="BG48" s="38"/>
      <c r="BH48" s="39"/>
      <c r="BI48" s="40"/>
      <c r="BJ48" s="41"/>
      <c r="BK48" s="42"/>
      <c r="BL48" s="43"/>
      <c r="BM48" s="44"/>
      <c r="BN48" s="36"/>
      <c r="BO48" s="37"/>
      <c r="BP48" s="38"/>
      <c r="BQ48" s="39"/>
      <c r="BR48" s="40"/>
      <c r="BS48" s="41"/>
      <c r="BT48" s="42"/>
      <c r="BU48" s="43"/>
      <c r="BV48" s="44"/>
      <c r="BW48" s="36"/>
      <c r="BX48" s="37"/>
      <c r="BY48" s="38"/>
      <c r="BZ48" s="39"/>
      <c r="CA48" s="40"/>
      <c r="CB48" s="41"/>
      <c r="CC48" s="42"/>
      <c r="CD48" s="43"/>
      <c r="CE48" s="44"/>
      <c r="CF48" s="36"/>
      <c r="CG48" s="37"/>
      <c r="CH48" s="38"/>
      <c r="CI48" s="39"/>
      <c r="CJ48" s="40"/>
      <c r="CK48" s="41"/>
      <c r="CL48" s="42"/>
      <c r="CM48" s="43"/>
      <c r="CN48" s="44"/>
      <c r="CO48" s="36"/>
      <c r="CP48" s="37"/>
      <c r="CQ48" s="38"/>
      <c r="CR48" s="39"/>
      <c r="CS48" s="40"/>
      <c r="CT48" s="41"/>
      <c r="CU48" s="42"/>
      <c r="CV48" s="43"/>
      <c r="CW48" s="44"/>
      <c r="CX48" s="36"/>
      <c r="CY48" s="37"/>
      <c r="CZ48" s="38"/>
      <c r="DA48" s="39"/>
      <c r="DB48" s="40"/>
      <c r="DC48" s="41"/>
      <c r="DD48" s="42"/>
      <c r="DE48" s="43"/>
      <c r="DF48" s="44"/>
    </row>
    <row r="49" spans="1:110">
      <c r="A49" s="34">
        <v>30354</v>
      </c>
      <c r="B49" s="35" t="s">
        <v>51</v>
      </c>
      <c r="C49" s="36">
        <v>1866</v>
      </c>
      <c r="D49" s="37">
        <v>723</v>
      </c>
      <c r="E49" s="38">
        <f t="shared" si="49"/>
        <v>2589</v>
      </c>
      <c r="F49" s="39">
        <f>(E49/E$34)*100</f>
        <v>12.897922582573607</v>
      </c>
      <c r="G49" s="40">
        <f>(E49/$E$115)*100</f>
        <v>4.6387042445308442</v>
      </c>
      <c r="H49" s="41">
        <v>593</v>
      </c>
      <c r="I49" s="42">
        <f>(H49/E49)*100</f>
        <v>22.904596369254538</v>
      </c>
      <c r="J49" s="43">
        <f>(H49/E$34)*100</f>
        <v>2.9542171075574153</v>
      </c>
      <c r="K49" s="44">
        <f>(H49/$E$115)*100</f>
        <v>1.0624764839732679</v>
      </c>
      <c r="L49" s="36">
        <v>1113</v>
      </c>
      <c r="M49" s="37">
        <v>433</v>
      </c>
      <c r="N49" s="38">
        <f t="shared" si="50"/>
        <v>1546</v>
      </c>
      <c r="O49" s="39">
        <f t="shared" si="152"/>
        <v>9.4689777668892017</v>
      </c>
      <c r="P49" s="40">
        <f t="shared" si="189"/>
        <v>3.4926013780639331</v>
      </c>
      <c r="Q49" s="41">
        <v>440</v>
      </c>
      <c r="R49" s="42">
        <f t="shared" si="7"/>
        <v>28.460543337645539</v>
      </c>
      <c r="S49" s="43">
        <f t="shared" si="153"/>
        <v>2.6949225209775216</v>
      </c>
      <c r="T49" s="44">
        <f t="shared" si="190"/>
        <v>0.99401332881509097</v>
      </c>
      <c r="U49" s="36">
        <v>819</v>
      </c>
      <c r="V49" s="37">
        <v>503</v>
      </c>
      <c r="W49" s="38">
        <f t="shared" si="52"/>
        <v>1322</v>
      </c>
      <c r="X49" s="39">
        <f t="shared" si="154"/>
        <v>10.175492610837439</v>
      </c>
      <c r="Y49" s="40">
        <f t="shared" si="191"/>
        <v>3.5394912985274432</v>
      </c>
      <c r="Z49" s="41">
        <v>236</v>
      </c>
      <c r="AA49" s="42">
        <f t="shared" si="11"/>
        <v>17.851739788199698</v>
      </c>
      <c r="AB49" s="43">
        <f t="shared" si="155"/>
        <v>1.8165024630541871</v>
      </c>
      <c r="AC49" s="44">
        <f t="shared" si="192"/>
        <v>0.63186077643908978</v>
      </c>
      <c r="AD49" s="36">
        <v>754</v>
      </c>
      <c r="AE49" s="37">
        <v>479</v>
      </c>
      <c r="AF49" s="38">
        <f t="shared" si="54"/>
        <v>1233</v>
      </c>
      <c r="AG49" s="39">
        <f t="shared" si="156"/>
        <v>10.066949706074462</v>
      </c>
      <c r="AH49" s="40">
        <f t="shared" si="193"/>
        <v>3.5239646746120208</v>
      </c>
      <c r="AI49" s="41">
        <v>416</v>
      </c>
      <c r="AJ49" s="42">
        <f t="shared" si="15"/>
        <v>33.738848337388482</v>
      </c>
      <c r="AK49" s="43">
        <f t="shared" si="157"/>
        <v>3.3964728935336383</v>
      </c>
      <c r="AL49" s="44">
        <f t="shared" si="194"/>
        <v>1.1889450970304953</v>
      </c>
      <c r="AM49" s="36">
        <v>648</v>
      </c>
      <c r="AN49" s="37">
        <v>445</v>
      </c>
      <c r="AO49" s="38">
        <f t="shared" si="55"/>
        <v>1093</v>
      </c>
      <c r="AP49" s="39">
        <f t="shared" si="158"/>
        <v>11.072839631243035</v>
      </c>
      <c r="AQ49" s="40">
        <f t="shared" si="195"/>
        <v>3.5204689664057716</v>
      </c>
      <c r="AR49" s="41">
        <v>398</v>
      </c>
      <c r="AS49" s="42">
        <f t="shared" si="20"/>
        <v>36.413540713632202</v>
      </c>
      <c r="AT49" s="43">
        <f t="shared" si="159"/>
        <v>4.0320129672778853</v>
      </c>
      <c r="AU49" s="44">
        <f t="shared" si="196"/>
        <v>1.2819274003929526</v>
      </c>
      <c r="AV49" s="36"/>
      <c r="AW49" s="37"/>
      <c r="AX49" s="38"/>
      <c r="AY49" s="39"/>
      <c r="AZ49" s="40"/>
      <c r="BA49" s="41"/>
      <c r="BB49" s="42"/>
      <c r="BC49" s="43"/>
      <c r="BD49" s="44"/>
      <c r="BE49" s="36"/>
      <c r="BF49" s="37"/>
      <c r="BG49" s="38"/>
      <c r="BH49" s="39"/>
      <c r="BI49" s="40"/>
      <c r="BJ49" s="41"/>
      <c r="BK49" s="42"/>
      <c r="BL49" s="43"/>
      <c r="BM49" s="44"/>
      <c r="BN49" s="36"/>
      <c r="BO49" s="37"/>
      <c r="BP49" s="38"/>
      <c r="BQ49" s="39"/>
      <c r="BR49" s="40"/>
      <c r="BS49" s="41"/>
      <c r="BT49" s="42"/>
      <c r="BU49" s="43"/>
      <c r="BV49" s="44"/>
      <c r="BW49" s="36"/>
      <c r="BX49" s="37"/>
      <c r="BY49" s="38"/>
      <c r="BZ49" s="39"/>
      <c r="CA49" s="40"/>
      <c r="CB49" s="41"/>
      <c r="CC49" s="42"/>
      <c r="CD49" s="43"/>
      <c r="CE49" s="44"/>
      <c r="CF49" s="36"/>
      <c r="CG49" s="37"/>
      <c r="CH49" s="38"/>
      <c r="CI49" s="39"/>
      <c r="CJ49" s="40"/>
      <c r="CK49" s="41"/>
      <c r="CL49" s="42"/>
      <c r="CM49" s="43"/>
      <c r="CN49" s="44"/>
      <c r="CO49" s="36">
        <v>326</v>
      </c>
      <c r="CP49" s="37">
        <v>269</v>
      </c>
      <c r="CQ49" s="38">
        <f t="shared" ref="CQ49:CQ51" si="205">SUM(CO49:CP49)</f>
        <v>595</v>
      </c>
      <c r="CR49" s="39">
        <f t="shared" ref="CR49:CR51" si="206">(CQ49/CQ$34)*100</f>
        <v>10.290556900726394</v>
      </c>
      <c r="CS49" s="40">
        <f>(CQ49/$CQ$115)*100</f>
        <v>2.8459367675898024</v>
      </c>
      <c r="CT49" s="41">
        <f>CQ49-343</f>
        <v>252</v>
      </c>
      <c r="CU49" s="42">
        <f t="shared" ref="CU49" si="207">(CT49/CQ49)*100</f>
        <v>42.352941176470587</v>
      </c>
      <c r="CV49" s="43">
        <f t="shared" ref="CV49" si="208">(CT49/CQ$34)*100</f>
        <v>4.3583535108958831</v>
      </c>
      <c r="CW49" s="44">
        <f>(CT49/$CQ$115)*100</f>
        <v>1.2053379250968574</v>
      </c>
      <c r="CX49" s="36">
        <v>473</v>
      </c>
      <c r="CY49" s="37">
        <v>204</v>
      </c>
      <c r="CZ49" s="38">
        <f t="shared" ref="CZ49" si="209">SUM(CX49:CY49)</f>
        <v>677</v>
      </c>
      <c r="DA49" s="39">
        <f t="shared" ref="DA49" si="210">(CZ49/CZ$34)*100</f>
        <v>10.732403297400127</v>
      </c>
      <c r="DB49" s="40">
        <f>(CZ49/$CZ$115)*100</f>
        <v>2.903959164414704</v>
      </c>
      <c r="DC49" s="41">
        <f>CZ49-375</f>
        <v>302</v>
      </c>
      <c r="DD49" s="42">
        <f t="shared" ref="DD49" si="211">(DC49/CZ49)*100</f>
        <v>44.608567208271786</v>
      </c>
      <c r="DE49" s="43">
        <f t="shared" ref="DE49" si="212">(DC49/CZ$34)*100</f>
        <v>4.787571337983513</v>
      </c>
      <c r="DF49" s="44">
        <f t="shared" si="65"/>
        <v>1.2954145755587012</v>
      </c>
    </row>
    <row r="50" spans="1:110">
      <c r="A50" s="34">
        <v>30364</v>
      </c>
      <c r="B50" s="35" t="s">
        <v>52</v>
      </c>
      <c r="C50" s="36"/>
      <c r="D50" s="37"/>
      <c r="E50" s="38"/>
      <c r="F50" s="39"/>
      <c r="G50" s="40"/>
      <c r="H50" s="41"/>
      <c r="I50" s="42"/>
      <c r="J50" s="43"/>
      <c r="K50" s="44"/>
      <c r="L50" s="36"/>
      <c r="M50" s="37"/>
      <c r="N50" s="38"/>
      <c r="O50" s="39"/>
      <c r="P50" s="40"/>
      <c r="Q50" s="41"/>
      <c r="R50" s="42"/>
      <c r="S50" s="43"/>
      <c r="T50" s="44"/>
      <c r="U50" s="36"/>
      <c r="V50" s="37"/>
      <c r="W50" s="38"/>
      <c r="X50" s="39"/>
      <c r="Y50" s="40"/>
      <c r="Z50" s="41"/>
      <c r="AA50" s="42"/>
      <c r="AB50" s="43"/>
      <c r="AC50" s="44"/>
      <c r="AD50" s="36"/>
      <c r="AE50" s="37"/>
      <c r="AF50" s="38"/>
      <c r="AG50" s="39"/>
      <c r="AH50" s="40"/>
      <c r="AI50" s="41"/>
      <c r="AJ50" s="42"/>
      <c r="AK50" s="43"/>
      <c r="AL50" s="44"/>
      <c r="AM50" s="36"/>
      <c r="AN50" s="37"/>
      <c r="AO50" s="38"/>
      <c r="AP50" s="39"/>
      <c r="AQ50" s="40"/>
      <c r="AR50" s="41"/>
      <c r="AS50" s="42"/>
      <c r="AT50" s="43"/>
      <c r="AU50" s="44"/>
      <c r="AV50" s="36">
        <v>911</v>
      </c>
      <c r="AW50" s="37">
        <v>869</v>
      </c>
      <c r="AX50" s="38">
        <f t="shared" ref="AX50:AX51" si="213">SUM(AV50:AW50)</f>
        <v>1780</v>
      </c>
      <c r="AY50" s="39">
        <f t="shared" ref="AY50:AY51" si="214">(AX50/AX$34)*100</f>
        <v>17.367548053468632</v>
      </c>
      <c r="AZ50" s="40">
        <f>(AX50/$AX$115)*100</f>
        <v>4.9201171982973078</v>
      </c>
      <c r="BA50" s="41">
        <v>810</v>
      </c>
      <c r="BB50" s="42">
        <f t="shared" ref="BB50:BB51" si="215">(BA50/AX50)*100</f>
        <v>45.50561797752809</v>
      </c>
      <c r="BC50" s="43">
        <f t="shared" ref="BC50:BC51" si="216">(BA50/AX$34)*100</f>
        <v>7.903210069275052</v>
      </c>
      <c r="BD50" s="44">
        <f>(BA50/$AX$115)*100</f>
        <v>2.238929736303831</v>
      </c>
      <c r="BE50" s="36">
        <v>984</v>
      </c>
      <c r="BF50" s="37">
        <v>643</v>
      </c>
      <c r="BG50" s="38">
        <f t="shared" ref="BG50:BG51" si="217">SUM(BE50:BF50)</f>
        <v>1627</v>
      </c>
      <c r="BH50" s="39">
        <f t="shared" ref="BH50:BH51" si="218">(BG50/BG$34)*100</f>
        <v>20.802966372586624</v>
      </c>
      <c r="BI50" s="40">
        <f>(BG50/$BG$115)*100</f>
        <v>5.9342743553269868</v>
      </c>
      <c r="BJ50" s="41">
        <v>605</v>
      </c>
      <c r="BK50" s="42">
        <f t="shared" ref="BK50:BK51" si="219">(BJ50/BG50)*100</f>
        <v>37.185003073140749</v>
      </c>
      <c r="BL50" s="43">
        <f t="shared" ref="BL50:BL51" si="220">(BJ50/BG$34)*100</f>
        <v>7.7355836849507735</v>
      </c>
      <c r="BM50" s="44">
        <f>(BJ50/$BG$115)*100</f>
        <v>2.2066601013969436</v>
      </c>
      <c r="BN50" s="36">
        <v>979</v>
      </c>
      <c r="BO50" s="37">
        <v>538</v>
      </c>
      <c r="BP50" s="38">
        <f t="shared" ref="BP50:BP51" si="221">SUM(BN50:BO50)</f>
        <v>1517</v>
      </c>
      <c r="BQ50" s="39">
        <f t="shared" ref="BQ50:BQ51" si="222">(BP50/BP$34)*100</f>
        <v>19.511254019292604</v>
      </c>
      <c r="BR50" s="40">
        <f>(BP50/$BP$115)*100</f>
        <v>5.7208583173058791</v>
      </c>
      <c r="BS50" s="41">
        <v>648</v>
      </c>
      <c r="BT50" s="42">
        <f t="shared" ref="BT50:BT51" si="223">(BS50/BP50)*100</f>
        <v>42.715886618325641</v>
      </c>
      <c r="BU50" s="43">
        <f t="shared" ref="BU50:BU51" si="224">(BS50/BP$34)*100</f>
        <v>8.334405144694534</v>
      </c>
      <c r="BV50" s="44">
        <f>(BS50/$BP$115)*100</f>
        <v>2.4437153524154316</v>
      </c>
      <c r="BW50" s="36">
        <v>786</v>
      </c>
      <c r="BX50" s="37">
        <v>626</v>
      </c>
      <c r="BY50" s="38">
        <f t="shared" ref="BY50:BY51" si="225">SUM(BW50:BX50)</f>
        <v>1412</v>
      </c>
      <c r="BZ50" s="39">
        <f t="shared" ref="BZ50:BZ51" si="226">(BY50/BY$34)*100</f>
        <v>20.622170293559222</v>
      </c>
      <c r="CA50" s="40">
        <f>(BY50/$BY$115)*100</f>
        <v>5.2134101314429184</v>
      </c>
      <c r="CB50" s="41">
        <v>778</v>
      </c>
      <c r="CC50" s="42">
        <f t="shared" ref="CC50:CC51" si="227">(CB50/BY50)*100</f>
        <v>55.099150141643058</v>
      </c>
      <c r="CD50" s="43">
        <f t="shared" ref="CD50:CD51" si="228">(CB50/BY$34)*100</f>
        <v>11.362640572513509</v>
      </c>
      <c r="CE50" s="44">
        <f>(CB50/$BY$115)*100</f>
        <v>2.8725446758233644</v>
      </c>
      <c r="CF50" s="36">
        <v>704</v>
      </c>
      <c r="CG50" s="37">
        <v>488</v>
      </c>
      <c r="CH50" s="38">
        <f t="shared" ref="CH50:CH51" si="229">SUM(CF50:CG50)</f>
        <v>1192</v>
      </c>
      <c r="CI50" s="39">
        <f t="shared" ref="CI50:CI51" si="230">(CH50/CH$34)*100</f>
        <v>19.059801726894786</v>
      </c>
      <c r="CJ50" s="40">
        <f>(CH50/$CH$115)*100</f>
        <v>5.4991695884849605</v>
      </c>
      <c r="CK50" s="41">
        <v>543</v>
      </c>
      <c r="CL50" s="42">
        <f t="shared" ref="CL50:CL51" si="231">(CK50/CH50)*100</f>
        <v>45.553691275167786</v>
      </c>
      <c r="CM50" s="43">
        <f t="shared" ref="CM50:CM51" si="232">(CK50/CH$34)*100</f>
        <v>8.6824432363287496</v>
      </c>
      <c r="CN50" s="44">
        <f>(CK50/$CH$115)*100</f>
        <v>2.5050747370363537</v>
      </c>
      <c r="CO50" s="36"/>
      <c r="CP50" s="37"/>
      <c r="CQ50" s="38"/>
      <c r="CR50" s="39"/>
      <c r="CS50" s="40"/>
      <c r="CT50" s="41"/>
      <c r="CU50" s="42"/>
      <c r="CV50" s="43"/>
      <c r="CW50" s="44"/>
      <c r="CX50" s="36"/>
      <c r="CY50" s="37"/>
      <c r="CZ50" s="38"/>
      <c r="DA50" s="39"/>
      <c r="DB50" s="40"/>
      <c r="DC50" s="41"/>
      <c r="DD50" s="42"/>
      <c r="DE50" s="43"/>
      <c r="DF50" s="44"/>
    </row>
    <row r="51" spans="1:110">
      <c r="A51" s="34">
        <v>30374</v>
      </c>
      <c r="B51" s="35" t="s">
        <v>49</v>
      </c>
      <c r="C51" s="36"/>
      <c r="D51" s="37"/>
      <c r="E51" s="38"/>
      <c r="F51" s="39"/>
      <c r="G51" s="40"/>
      <c r="H51" s="41"/>
      <c r="I51" s="42"/>
      <c r="J51" s="43"/>
      <c r="K51" s="44"/>
      <c r="L51" s="36"/>
      <c r="M51" s="37"/>
      <c r="N51" s="38"/>
      <c r="O51" s="39"/>
      <c r="P51" s="40"/>
      <c r="Q51" s="41"/>
      <c r="R51" s="42"/>
      <c r="S51" s="43"/>
      <c r="T51" s="44"/>
      <c r="U51" s="36"/>
      <c r="V51" s="37"/>
      <c r="W51" s="38"/>
      <c r="X51" s="39"/>
      <c r="Y51" s="40"/>
      <c r="Z51" s="41"/>
      <c r="AA51" s="42"/>
      <c r="AB51" s="43"/>
      <c r="AC51" s="44"/>
      <c r="AD51" s="36"/>
      <c r="AE51" s="37"/>
      <c r="AF51" s="38"/>
      <c r="AG51" s="39"/>
      <c r="AH51" s="40"/>
      <c r="AI51" s="41"/>
      <c r="AJ51" s="42"/>
      <c r="AK51" s="43"/>
      <c r="AL51" s="44"/>
      <c r="AM51" s="36"/>
      <c r="AN51" s="37"/>
      <c r="AO51" s="38"/>
      <c r="AP51" s="39"/>
      <c r="AQ51" s="40"/>
      <c r="AR51" s="41"/>
      <c r="AS51" s="42"/>
      <c r="AT51" s="43"/>
      <c r="AU51" s="44"/>
      <c r="AV51" s="36"/>
      <c r="AW51" s="37">
        <v>1021</v>
      </c>
      <c r="AX51" s="38">
        <f t="shared" si="213"/>
        <v>1021</v>
      </c>
      <c r="AY51" s="39">
        <f t="shared" si="214"/>
        <v>9.9619475070738606</v>
      </c>
      <c r="AZ51" s="40">
        <f>(AX51/$AX$115)*100</f>
        <v>2.8221571120570514</v>
      </c>
      <c r="BA51" s="41">
        <v>1021</v>
      </c>
      <c r="BB51" s="42">
        <f t="shared" si="215"/>
        <v>100</v>
      </c>
      <c r="BC51" s="43">
        <f t="shared" si="216"/>
        <v>9.9619475070738606</v>
      </c>
      <c r="BD51" s="44">
        <f>(BA51/$AX$115)*100</f>
        <v>2.8221571120570514</v>
      </c>
      <c r="BE51" s="36">
        <v>281</v>
      </c>
      <c r="BF51" s="37">
        <v>160</v>
      </c>
      <c r="BG51" s="38">
        <f t="shared" si="217"/>
        <v>441</v>
      </c>
      <c r="BH51" s="39">
        <f t="shared" si="218"/>
        <v>5.6386651323360182</v>
      </c>
      <c r="BI51" s="40">
        <f>(BG51/$BG$115)*100</f>
        <v>1.6084910821752927</v>
      </c>
      <c r="BJ51" s="41">
        <v>51</v>
      </c>
      <c r="BK51" s="42">
        <f t="shared" si="219"/>
        <v>11.564625850340136</v>
      </c>
      <c r="BL51" s="43">
        <f t="shared" si="220"/>
        <v>0.65209052550824709</v>
      </c>
      <c r="BM51" s="44">
        <f>(BJ51/$BG$115)*100</f>
        <v>0.1860159754896597</v>
      </c>
      <c r="BN51" s="36">
        <v>803</v>
      </c>
      <c r="BO51" s="37"/>
      <c r="BP51" s="38">
        <f t="shared" si="221"/>
        <v>803</v>
      </c>
      <c r="BQ51" s="39">
        <f t="shared" si="222"/>
        <v>10.327974276527332</v>
      </c>
      <c r="BR51" s="40">
        <f>(BP51/$BP$115)*100</f>
        <v>3.0282460308481354</v>
      </c>
      <c r="BS51" s="41">
        <v>91</v>
      </c>
      <c r="BT51" s="42">
        <f t="shared" si="223"/>
        <v>11.33250311332503</v>
      </c>
      <c r="BU51" s="43">
        <f t="shared" si="224"/>
        <v>1.1704180064308682</v>
      </c>
      <c r="BV51" s="44">
        <f>(BS51/$BP$115)*100</f>
        <v>0.34317607572500658</v>
      </c>
      <c r="BW51" s="36">
        <v>219</v>
      </c>
      <c r="BX51" s="37"/>
      <c r="BY51" s="38">
        <f t="shared" si="225"/>
        <v>219</v>
      </c>
      <c r="BZ51" s="39">
        <f t="shared" si="226"/>
        <v>3.198481086607273</v>
      </c>
      <c r="CA51" s="40">
        <f>(BY51/$BY$115)*100</f>
        <v>0.80859548072662824</v>
      </c>
      <c r="CB51" s="41">
        <v>20</v>
      </c>
      <c r="CC51" s="42">
        <f t="shared" si="227"/>
        <v>9.1324200913241995</v>
      </c>
      <c r="CD51" s="43">
        <f t="shared" si="228"/>
        <v>0.29209872937052722</v>
      </c>
      <c r="CE51" s="44">
        <f>(CB51/$BY$115)*100</f>
        <v>7.3844336139418099E-2</v>
      </c>
      <c r="CF51" s="36">
        <v>795</v>
      </c>
      <c r="CG51" s="37">
        <v>403</v>
      </c>
      <c r="CH51" s="38">
        <f t="shared" si="229"/>
        <v>1198</v>
      </c>
      <c r="CI51" s="39">
        <f t="shared" si="230"/>
        <v>19.155740326191236</v>
      </c>
      <c r="CJ51" s="40">
        <f>(CH51/$CH$115)*100</f>
        <v>5.5268499723196163</v>
      </c>
      <c r="CK51" s="41">
        <v>118</v>
      </c>
      <c r="CL51" s="42">
        <f t="shared" si="231"/>
        <v>9.8497495826377293</v>
      </c>
      <c r="CM51" s="43">
        <f t="shared" si="232"/>
        <v>1.8867924528301887</v>
      </c>
      <c r="CN51" s="44">
        <f>(CK51/$CH$115)*100</f>
        <v>0.54438088208156488</v>
      </c>
      <c r="CO51" s="36">
        <v>357</v>
      </c>
      <c r="CP51" s="37">
        <v>95</v>
      </c>
      <c r="CQ51" s="38">
        <f t="shared" si="205"/>
        <v>452</v>
      </c>
      <c r="CR51" s="39">
        <f t="shared" si="206"/>
        <v>7.8173642338291245</v>
      </c>
      <c r="CS51" s="40">
        <f t="shared" ref="CS51:CS57" si="233">(CQ51/$CQ$115)*100</f>
        <v>2.1619553259673792</v>
      </c>
      <c r="CT51" s="41">
        <f>CQ51-405</f>
        <v>47</v>
      </c>
      <c r="CU51" s="42">
        <f t="shared" ref="CU51" si="234">(CT51/CQ51)*100</f>
        <v>10.398230088495575</v>
      </c>
      <c r="CV51" s="43">
        <f t="shared" ref="CV51" si="235">(CT51/CQ$34)*100</f>
        <v>0.81286751988931172</v>
      </c>
      <c r="CW51" s="44">
        <f t="shared" ref="CW51:CW57" si="236">(CT51/$CQ$115)*100</f>
        <v>0.22480508920457265</v>
      </c>
      <c r="CX51" s="36">
        <v>863</v>
      </c>
      <c r="CY51" s="37"/>
      <c r="CZ51" s="38">
        <f t="shared" ref="CZ51:CZ57" si="237">SUM(CX51:CY51)</f>
        <v>863</v>
      </c>
      <c r="DA51" s="39">
        <f t="shared" ref="DA51:DA55" si="238">(CZ51/CZ$34)*100</f>
        <v>13.681039949270769</v>
      </c>
      <c r="DB51" s="40">
        <f t="shared" ref="DB51:DB57" si="239">(CZ51/$CZ$115)*100</f>
        <v>3.7017972804872818</v>
      </c>
      <c r="DC51" s="41">
        <f>CZ51-777</f>
        <v>86</v>
      </c>
      <c r="DD51" s="42">
        <f t="shared" ref="DD51:DD57" si="240">(DC51/CZ51)*100</f>
        <v>9.9652375434530711</v>
      </c>
      <c r="DE51" s="43">
        <f t="shared" ref="DE51:DE55" si="241">(DC51/CZ$34)*100</f>
        <v>1.3633481293595433</v>
      </c>
      <c r="DF51" s="44">
        <f t="shared" si="65"/>
        <v>0.36889289237764333</v>
      </c>
    </row>
    <row r="52" spans="1:110">
      <c r="A52" s="34">
        <v>30384</v>
      </c>
      <c r="B52" s="35" t="s">
        <v>252</v>
      </c>
      <c r="C52" s="36"/>
      <c r="D52" s="37"/>
      <c r="E52" s="38"/>
      <c r="F52" s="39"/>
      <c r="G52" s="40"/>
      <c r="H52" s="41"/>
      <c r="I52" s="42"/>
      <c r="J52" s="43"/>
      <c r="K52" s="44"/>
      <c r="L52" s="36"/>
      <c r="M52" s="37"/>
      <c r="N52" s="38"/>
      <c r="O52" s="39"/>
      <c r="P52" s="40"/>
      <c r="Q52" s="41"/>
      <c r="R52" s="42"/>
      <c r="S52" s="43"/>
      <c r="T52" s="44"/>
      <c r="U52" s="36"/>
      <c r="V52" s="37"/>
      <c r="W52" s="38"/>
      <c r="X52" s="39"/>
      <c r="Y52" s="40"/>
      <c r="Z52" s="41"/>
      <c r="AA52" s="42"/>
      <c r="AB52" s="43"/>
      <c r="AC52" s="44"/>
      <c r="AD52" s="36"/>
      <c r="AE52" s="37"/>
      <c r="AF52" s="38"/>
      <c r="AG52" s="39"/>
      <c r="AH52" s="40"/>
      <c r="AI52" s="41"/>
      <c r="AJ52" s="42"/>
      <c r="AK52" s="43"/>
      <c r="AL52" s="44"/>
      <c r="AM52" s="36"/>
      <c r="AN52" s="37"/>
      <c r="AO52" s="38"/>
      <c r="AP52" s="39"/>
      <c r="AQ52" s="40"/>
      <c r="AR52" s="41"/>
      <c r="AS52" s="42"/>
      <c r="AT52" s="43"/>
      <c r="AU52" s="44"/>
      <c r="AV52" s="36"/>
      <c r="AW52" s="37"/>
      <c r="AX52" s="38"/>
      <c r="AY52" s="39"/>
      <c r="AZ52" s="40"/>
      <c r="BA52" s="41"/>
      <c r="BB52" s="42"/>
      <c r="BC52" s="43"/>
      <c r="BD52" s="44"/>
      <c r="BE52" s="36"/>
      <c r="BF52" s="37"/>
      <c r="BG52" s="38"/>
      <c r="BH52" s="39"/>
      <c r="BI52" s="40"/>
      <c r="BJ52" s="41"/>
      <c r="BK52" s="42"/>
      <c r="BL52" s="43"/>
      <c r="BM52" s="44"/>
      <c r="BN52" s="36"/>
      <c r="BO52" s="37"/>
      <c r="BP52" s="38"/>
      <c r="BQ52" s="39"/>
      <c r="BR52" s="40"/>
      <c r="BS52" s="41"/>
      <c r="BT52" s="42"/>
      <c r="BU52" s="43"/>
      <c r="BV52" s="44"/>
      <c r="BW52" s="36"/>
      <c r="BX52" s="37"/>
      <c r="BY52" s="38"/>
      <c r="BZ52" s="39"/>
      <c r="CA52" s="40"/>
      <c r="CB52" s="41"/>
      <c r="CC52" s="42"/>
      <c r="CD52" s="43"/>
      <c r="CE52" s="44"/>
      <c r="CF52" s="36"/>
      <c r="CG52" s="37"/>
      <c r="CH52" s="38"/>
      <c r="CI52" s="39"/>
      <c r="CJ52" s="40"/>
      <c r="CK52" s="41"/>
      <c r="CL52" s="42"/>
      <c r="CM52" s="43"/>
      <c r="CN52" s="44"/>
      <c r="CO52" s="36">
        <v>233</v>
      </c>
      <c r="CP52" s="37">
        <v>216</v>
      </c>
      <c r="CQ52" s="38">
        <f t="shared" ref="CQ52:CQ57" si="242">SUM(CO52:CP52)</f>
        <v>449</v>
      </c>
      <c r="CR52" s="39">
        <f t="shared" ref="CR52:CR55" si="243">(CQ52/CQ$34)*100</f>
        <v>7.7654790729851264</v>
      </c>
      <c r="CS52" s="40">
        <f t="shared" si="233"/>
        <v>2.1476060649543216</v>
      </c>
      <c r="CT52" s="41">
        <f>CQ52-286</f>
        <v>163</v>
      </c>
      <c r="CU52" s="42">
        <f t="shared" ref="CU52:CU57" si="244">(CT52/CQ52)*100</f>
        <v>36.302895322939868</v>
      </c>
      <c r="CV52" s="43">
        <f t="shared" ref="CV52:CV55" si="245">(CT52/CQ$34)*100</f>
        <v>2.8190937391905915</v>
      </c>
      <c r="CW52" s="44">
        <f t="shared" si="236"/>
        <v>0.77964318170947533</v>
      </c>
      <c r="CX52" s="36">
        <v>292</v>
      </c>
      <c r="CY52" s="37">
        <v>163</v>
      </c>
      <c r="CZ52" s="38">
        <f t="shared" si="237"/>
        <v>455</v>
      </c>
      <c r="DA52" s="39">
        <f t="shared" si="238"/>
        <v>7.213062777425491</v>
      </c>
      <c r="DB52" s="40">
        <f t="shared" si="239"/>
        <v>1.9517007678119505</v>
      </c>
      <c r="DC52" s="41">
        <f>CZ52-270</f>
        <v>185</v>
      </c>
      <c r="DD52" s="42">
        <f t="shared" si="240"/>
        <v>40.659340659340657</v>
      </c>
      <c r="DE52" s="43">
        <f t="shared" si="241"/>
        <v>2.9327837666455294</v>
      </c>
      <c r="DF52" s="44">
        <f t="shared" si="65"/>
        <v>0.79354866383562817</v>
      </c>
    </row>
    <row r="53" spans="1:110">
      <c r="A53" s="34">
        <v>30394</v>
      </c>
      <c r="B53" s="35" t="s">
        <v>253</v>
      </c>
      <c r="C53" s="36"/>
      <c r="D53" s="37"/>
      <c r="E53" s="38"/>
      <c r="F53" s="39"/>
      <c r="G53" s="40"/>
      <c r="H53" s="41"/>
      <c r="I53" s="42"/>
      <c r="J53" s="43"/>
      <c r="K53" s="44"/>
      <c r="L53" s="36"/>
      <c r="M53" s="37"/>
      <c r="N53" s="38"/>
      <c r="O53" s="39"/>
      <c r="P53" s="40"/>
      <c r="Q53" s="41"/>
      <c r="R53" s="42"/>
      <c r="S53" s="43"/>
      <c r="T53" s="44"/>
      <c r="U53" s="36"/>
      <c r="V53" s="37"/>
      <c r="W53" s="38"/>
      <c r="X53" s="39"/>
      <c r="Y53" s="40"/>
      <c r="Z53" s="41"/>
      <c r="AA53" s="42"/>
      <c r="AB53" s="43"/>
      <c r="AC53" s="44"/>
      <c r="AD53" s="36"/>
      <c r="AE53" s="37"/>
      <c r="AF53" s="38"/>
      <c r="AG53" s="39"/>
      <c r="AH53" s="40"/>
      <c r="AI53" s="41"/>
      <c r="AJ53" s="42"/>
      <c r="AK53" s="43"/>
      <c r="AL53" s="44"/>
      <c r="AM53" s="36"/>
      <c r="AN53" s="37"/>
      <c r="AO53" s="38"/>
      <c r="AP53" s="39"/>
      <c r="AQ53" s="40"/>
      <c r="AR53" s="41"/>
      <c r="AS53" s="42"/>
      <c r="AT53" s="43"/>
      <c r="AU53" s="44"/>
      <c r="AV53" s="36"/>
      <c r="AW53" s="37"/>
      <c r="AX53" s="38"/>
      <c r="AY53" s="39"/>
      <c r="AZ53" s="40"/>
      <c r="BA53" s="41"/>
      <c r="BB53" s="42"/>
      <c r="BC53" s="43"/>
      <c r="BD53" s="44"/>
      <c r="BE53" s="36"/>
      <c r="BF53" s="37"/>
      <c r="BG53" s="38"/>
      <c r="BH53" s="39"/>
      <c r="BI53" s="40"/>
      <c r="BJ53" s="41"/>
      <c r="BK53" s="42"/>
      <c r="BL53" s="43"/>
      <c r="BM53" s="44"/>
      <c r="BN53" s="36"/>
      <c r="BO53" s="37"/>
      <c r="BP53" s="38"/>
      <c r="BQ53" s="39"/>
      <c r="BR53" s="40"/>
      <c r="BS53" s="41"/>
      <c r="BT53" s="42"/>
      <c r="BU53" s="43"/>
      <c r="BV53" s="44"/>
      <c r="BW53" s="36"/>
      <c r="BX53" s="37"/>
      <c r="BY53" s="38"/>
      <c r="BZ53" s="39"/>
      <c r="CA53" s="40"/>
      <c r="CB53" s="41"/>
      <c r="CC53" s="42"/>
      <c r="CD53" s="43"/>
      <c r="CE53" s="44"/>
      <c r="CF53" s="36"/>
      <c r="CG53" s="37"/>
      <c r="CH53" s="38"/>
      <c r="CI53" s="39"/>
      <c r="CJ53" s="40"/>
      <c r="CK53" s="41"/>
      <c r="CL53" s="42"/>
      <c r="CM53" s="43"/>
      <c r="CN53" s="44"/>
      <c r="CO53" s="36">
        <v>127</v>
      </c>
      <c r="CP53" s="37">
        <v>91</v>
      </c>
      <c r="CQ53" s="38">
        <f t="shared" si="242"/>
        <v>218</v>
      </c>
      <c r="CR53" s="39">
        <f t="shared" si="243"/>
        <v>3.770321687997233</v>
      </c>
      <c r="CS53" s="40">
        <f t="shared" si="233"/>
        <v>1.0427129669488688</v>
      </c>
      <c r="CT53" s="41">
        <f>CQ53-144</f>
        <v>74</v>
      </c>
      <c r="CU53" s="42">
        <f t="shared" si="244"/>
        <v>33.944954128440372</v>
      </c>
      <c r="CV53" s="43">
        <f t="shared" si="245"/>
        <v>1.2798339674852992</v>
      </c>
      <c r="CW53" s="44">
        <f t="shared" si="236"/>
        <v>0.35394843832209311</v>
      </c>
      <c r="CX53" s="36">
        <v>280</v>
      </c>
      <c r="CY53" s="37">
        <v>107</v>
      </c>
      <c r="CZ53" s="38">
        <f t="shared" si="237"/>
        <v>387</v>
      </c>
      <c r="DA53" s="39">
        <f t="shared" si="238"/>
        <v>6.135066582117946</v>
      </c>
      <c r="DB53" s="40">
        <f t="shared" si="239"/>
        <v>1.6600180156993951</v>
      </c>
      <c r="DC53" s="41">
        <f>CZ53-247</f>
        <v>140</v>
      </c>
      <c r="DD53" s="42">
        <f t="shared" si="240"/>
        <v>36.175710594315248</v>
      </c>
      <c r="DE53" s="43">
        <f t="shared" si="241"/>
        <v>2.2194039315155361</v>
      </c>
      <c r="DF53" s="44">
        <f t="shared" si="65"/>
        <v>0.60052331317290786</v>
      </c>
    </row>
    <row r="54" spans="1:110">
      <c r="A54" s="383" t="s">
        <v>53</v>
      </c>
      <c r="B54" s="384"/>
      <c r="C54" s="25">
        <f>SUM(C55:C55)</f>
        <v>2171</v>
      </c>
      <c r="D54" s="26">
        <f>SUM(D55:D55)</f>
        <v>761</v>
      </c>
      <c r="E54" s="27">
        <f t="shared" si="49"/>
        <v>2932</v>
      </c>
      <c r="F54" s="28">
        <f>(E54/E$34)*100</f>
        <v>14.606685597568875</v>
      </c>
      <c r="G54" s="29">
        <f>(E54/$E$115)*100</f>
        <v>5.2532564097970003</v>
      </c>
      <c r="H54" s="30">
        <f>SUM(H55:H55)</f>
        <v>651</v>
      </c>
      <c r="I54" s="31">
        <f>(H54/E54)*100</f>
        <v>22.203274215552522</v>
      </c>
      <c r="J54" s="32">
        <f>(H54/E$34)*100</f>
        <v>3.243162457031834</v>
      </c>
      <c r="K54" s="33">
        <f>(H54/$E$115)*100</f>
        <v>1.1663949259133177</v>
      </c>
      <c r="L54" s="25">
        <f>SUM(L55:L55)</f>
        <v>1654</v>
      </c>
      <c r="M54" s="26">
        <f>SUM(M55:M55)</f>
        <v>666</v>
      </c>
      <c r="N54" s="27">
        <f t="shared" si="50"/>
        <v>2320</v>
      </c>
      <c r="O54" s="28">
        <f t="shared" si="152"/>
        <v>14.209591474245114</v>
      </c>
      <c r="P54" s="29">
        <f>(N54/$N$115)*100</f>
        <v>5.2411611882977525</v>
      </c>
      <c r="Q54" s="30">
        <f>SUM(Q55:Q55)</f>
        <v>602</v>
      </c>
      <c r="R54" s="31">
        <f t="shared" si="7"/>
        <v>25.948275862068964</v>
      </c>
      <c r="S54" s="32">
        <f t="shared" si="153"/>
        <v>3.687143994610155</v>
      </c>
      <c r="T54" s="33">
        <f>(Q54/$N$115)*100</f>
        <v>1.3599909635151926</v>
      </c>
      <c r="U54" s="25">
        <f>SUM(U55:U55)</f>
        <v>1592</v>
      </c>
      <c r="V54" s="26">
        <f>SUM(V55:V55)</f>
        <v>761</v>
      </c>
      <c r="W54" s="27">
        <f t="shared" si="52"/>
        <v>2353</v>
      </c>
      <c r="X54" s="28">
        <f t="shared" si="154"/>
        <v>18.111145320197046</v>
      </c>
      <c r="Y54" s="29">
        <f>(W54/$W$115)*100</f>
        <v>6.2998661311914326</v>
      </c>
      <c r="Z54" s="30">
        <f>SUM(Z55:Z55)</f>
        <v>495</v>
      </c>
      <c r="AA54" s="31">
        <f t="shared" si="11"/>
        <v>21.036974075648111</v>
      </c>
      <c r="AB54" s="32">
        <f t="shared" si="155"/>
        <v>3.8100369458128078</v>
      </c>
      <c r="AC54" s="33">
        <f>(Z54/$W$115)*100</f>
        <v>1.3253012048192772</v>
      </c>
      <c r="AD54" s="25">
        <f>SUM(AD55:AD55)</f>
        <v>1391</v>
      </c>
      <c r="AE54" s="26">
        <f>SUM(AE55:AE55)</f>
        <v>841</v>
      </c>
      <c r="AF54" s="27">
        <f t="shared" si="54"/>
        <v>2232</v>
      </c>
      <c r="AG54" s="28">
        <f t="shared" si="156"/>
        <v>18.22338340953625</v>
      </c>
      <c r="AH54" s="29">
        <f>(AF54/$AF$115)*100</f>
        <v>6.3791477321443883</v>
      </c>
      <c r="AI54" s="30">
        <f>SUM(AI55:AI55)</f>
        <v>906</v>
      </c>
      <c r="AJ54" s="31">
        <f t="shared" si="15"/>
        <v>40.591397849462361</v>
      </c>
      <c r="AK54" s="32">
        <f t="shared" si="157"/>
        <v>7.3971260613977794</v>
      </c>
      <c r="AL54" s="33">
        <f>(AI54/$AF$115)*100</f>
        <v>2.5893852353596847</v>
      </c>
      <c r="AM54" s="25">
        <f>SUM(AM55:AM55)</f>
        <v>1246</v>
      </c>
      <c r="AN54" s="26">
        <f>SUM(AN55:AN55)</f>
        <v>769</v>
      </c>
      <c r="AO54" s="27">
        <f t="shared" si="55"/>
        <v>2015</v>
      </c>
      <c r="AP54" s="28">
        <f t="shared" si="158"/>
        <v>20.413331982575219</v>
      </c>
      <c r="AQ54" s="29">
        <f>(AO54/$AO$115)*100</f>
        <v>6.4901600798788923</v>
      </c>
      <c r="AR54" s="30">
        <f>SUM(AR55:AR55)</f>
        <v>855</v>
      </c>
      <c r="AS54" s="31">
        <f t="shared" si="20"/>
        <v>42.431761786600497</v>
      </c>
      <c r="AT54" s="32">
        <f t="shared" si="159"/>
        <v>8.6617363995542505</v>
      </c>
      <c r="AU54" s="33">
        <f>(AR54/$AO$115)*100</f>
        <v>2.7538892646632522</v>
      </c>
      <c r="AV54" s="25">
        <f>SUM(AV55:AV55)</f>
        <v>1223</v>
      </c>
      <c r="AW54" s="26">
        <f>SUM(AW55:AW55)</f>
        <v>773</v>
      </c>
      <c r="AX54" s="27">
        <f t="shared" si="56"/>
        <v>1996</v>
      </c>
      <c r="AY54" s="28">
        <f t="shared" si="160"/>
        <v>19.475070738608643</v>
      </c>
      <c r="AZ54" s="29">
        <f>(AX54/$AX$115)*100</f>
        <v>5.5171651279783296</v>
      </c>
      <c r="BA54" s="30">
        <f>SUM(BA55:BA55)</f>
        <v>722</v>
      </c>
      <c r="BB54" s="31">
        <f t="shared" si="25"/>
        <v>36.172344689378754</v>
      </c>
      <c r="BC54" s="32">
        <f t="shared" si="161"/>
        <v>7.0445897160698596</v>
      </c>
      <c r="BD54" s="33">
        <f>(BA54/$AX$115)*100</f>
        <v>1.9956879871745259</v>
      </c>
      <c r="BE54" s="25">
        <f>SUM(BE55:BE55)</f>
        <v>1165</v>
      </c>
      <c r="BF54" s="26">
        <f>SUM(BF55:BF55)</f>
        <v>688</v>
      </c>
      <c r="BG54" s="27">
        <f t="shared" si="57"/>
        <v>1853</v>
      </c>
      <c r="BH54" s="28">
        <f t="shared" si="162"/>
        <v>23.692622426799641</v>
      </c>
      <c r="BI54" s="29">
        <f>(BG54/$BG$115)*100</f>
        <v>6.7585804427909695</v>
      </c>
      <c r="BJ54" s="30">
        <f>SUM(BJ55:BJ55)</f>
        <v>755</v>
      </c>
      <c r="BK54" s="31">
        <f t="shared" si="30"/>
        <v>40.744738262277387</v>
      </c>
      <c r="BL54" s="32">
        <f t="shared" si="163"/>
        <v>9.6534969952691458</v>
      </c>
      <c r="BM54" s="33">
        <f>(BJ54/$BG$115)*100</f>
        <v>2.7537659116606483</v>
      </c>
      <c r="BN54" s="25">
        <f>SUM(BN55:BN55)</f>
        <v>1137</v>
      </c>
      <c r="BO54" s="26">
        <f>SUM(BO55:BO55)</f>
        <v>639</v>
      </c>
      <c r="BP54" s="27">
        <f t="shared" si="58"/>
        <v>1776</v>
      </c>
      <c r="BQ54" s="28">
        <f t="shared" si="178"/>
        <v>22.842443729903536</v>
      </c>
      <c r="BR54" s="29">
        <f>(BP54/$BP$115)*100</f>
        <v>6.6975902251385904</v>
      </c>
      <c r="BS54" s="30">
        <f>SUM(BS55:BS55)</f>
        <v>715</v>
      </c>
      <c r="BT54" s="31">
        <f t="shared" si="35"/>
        <v>40.259009009009013</v>
      </c>
      <c r="BU54" s="32">
        <f t="shared" si="179"/>
        <v>9.1961414790996781</v>
      </c>
      <c r="BV54" s="33">
        <f>(BS54/$BP$115)*100</f>
        <v>2.6963834521250516</v>
      </c>
      <c r="BW54" s="25">
        <f>SUM(BW55:BW55)</f>
        <v>1146</v>
      </c>
      <c r="BX54" s="26">
        <f>SUM(BX55:BX55)</f>
        <v>713</v>
      </c>
      <c r="BY54" s="27">
        <f t="shared" si="59"/>
        <v>1859</v>
      </c>
      <c r="BZ54" s="28">
        <f t="shared" si="164"/>
        <v>27.150576894990508</v>
      </c>
      <c r="CA54" s="29">
        <f>(BY54/$BY$115)*100</f>
        <v>6.8638310441589132</v>
      </c>
      <c r="CB54" s="30">
        <f>SUM(CB55:CB55)</f>
        <v>1058</v>
      </c>
      <c r="CC54" s="31">
        <f t="shared" si="40"/>
        <v>56.912318450779985</v>
      </c>
      <c r="CD54" s="32">
        <f t="shared" si="165"/>
        <v>15.452022783700892</v>
      </c>
      <c r="CE54" s="33">
        <f>(CB54/$BY$115)*100</f>
        <v>3.9063653817752177</v>
      </c>
      <c r="CF54" s="25">
        <f>SUM(CF55:CF55)</f>
        <v>924</v>
      </c>
      <c r="CG54" s="26">
        <f>SUM(CG55:CG55)</f>
        <v>505</v>
      </c>
      <c r="CH54" s="27">
        <f t="shared" si="60"/>
        <v>1429</v>
      </c>
      <c r="CI54" s="28">
        <f t="shared" si="166"/>
        <v>22.849376399104575</v>
      </c>
      <c r="CJ54" s="29">
        <f>(CH54/$CH$115)*100</f>
        <v>6.5925447499538663</v>
      </c>
      <c r="CK54" s="30">
        <f>SUM(CK55:CK55)</f>
        <v>702</v>
      </c>
      <c r="CL54" s="31">
        <f t="shared" si="45"/>
        <v>49.125262421273618</v>
      </c>
      <c r="CM54" s="32">
        <f t="shared" si="167"/>
        <v>11.224816117684682</v>
      </c>
      <c r="CN54" s="33">
        <f>(CK54/$CH$115)*100</f>
        <v>3.2386049086547333</v>
      </c>
      <c r="CO54" s="25">
        <f>SUM(CO55:CO55)</f>
        <v>912</v>
      </c>
      <c r="CP54" s="26">
        <f>SUM(CP55:CP55)</f>
        <v>604</v>
      </c>
      <c r="CQ54" s="27">
        <f t="shared" si="242"/>
        <v>1516</v>
      </c>
      <c r="CR54" s="28">
        <f t="shared" si="243"/>
        <v>26.219301279833967</v>
      </c>
      <c r="CS54" s="29">
        <f t="shared" si="233"/>
        <v>7.251159898598555</v>
      </c>
      <c r="CT54" s="30">
        <f>SUM(CT55:CT55)</f>
        <v>681</v>
      </c>
      <c r="CU54" s="31">
        <f t="shared" si="244"/>
        <v>44.920844327176781</v>
      </c>
      <c r="CV54" s="32">
        <f t="shared" si="245"/>
        <v>11.777931511587687</v>
      </c>
      <c r="CW54" s="33">
        <f t="shared" si="236"/>
        <v>3.2572822499641267</v>
      </c>
      <c r="CX54" s="25">
        <f>SUM(CX55:CX55)</f>
        <v>1066</v>
      </c>
      <c r="CY54" s="26">
        <f>SUM(CY55:CY55)</f>
        <v>637</v>
      </c>
      <c r="CZ54" s="27">
        <f t="shared" si="237"/>
        <v>1703</v>
      </c>
      <c r="DA54" s="28">
        <f t="shared" si="238"/>
        <v>26.997463538363981</v>
      </c>
      <c r="DB54" s="29">
        <f t="shared" si="239"/>
        <v>7.3049371595247283</v>
      </c>
      <c r="DC54" s="30">
        <f>SUM(DC55:DC55)</f>
        <v>764</v>
      </c>
      <c r="DD54" s="31">
        <f t="shared" si="240"/>
        <v>44.862008220786848</v>
      </c>
      <c r="DE54" s="32">
        <f t="shared" si="241"/>
        <v>12.111604311984783</v>
      </c>
      <c r="DF54" s="33">
        <f t="shared" si="65"/>
        <v>3.2771415090292972</v>
      </c>
    </row>
    <row r="55" spans="1:110">
      <c r="A55" s="34">
        <v>30424</v>
      </c>
      <c r="B55" s="35" t="s">
        <v>54</v>
      </c>
      <c r="C55" s="36">
        <v>2171</v>
      </c>
      <c r="D55" s="37">
        <v>761</v>
      </c>
      <c r="E55" s="38">
        <f t="shared" si="49"/>
        <v>2932</v>
      </c>
      <c r="F55" s="39">
        <f>(E55/E$34)*100</f>
        <v>14.606685597568875</v>
      </c>
      <c r="G55" s="40">
        <f>(E55/$E$115)*100</f>
        <v>5.2532564097970003</v>
      </c>
      <c r="H55" s="41">
        <f>638+13</f>
        <v>651</v>
      </c>
      <c r="I55" s="42">
        <f>(H55/E55)*100</f>
        <v>22.203274215552522</v>
      </c>
      <c r="J55" s="43">
        <f>(H55/E$34)*100</f>
        <v>3.243162457031834</v>
      </c>
      <c r="K55" s="44">
        <f>(H55/$E$115)*100</f>
        <v>1.1663949259133177</v>
      </c>
      <c r="L55" s="36">
        <v>1654</v>
      </c>
      <c r="M55" s="37">
        <v>666</v>
      </c>
      <c r="N55" s="38">
        <f t="shared" si="50"/>
        <v>2320</v>
      </c>
      <c r="O55" s="39">
        <f t="shared" si="152"/>
        <v>14.209591474245114</v>
      </c>
      <c r="P55" s="40">
        <f>(N55/$N$115)*100</f>
        <v>5.2411611882977525</v>
      </c>
      <c r="Q55" s="41">
        <v>602</v>
      </c>
      <c r="R55" s="42">
        <f t="shared" si="7"/>
        <v>25.948275862068964</v>
      </c>
      <c r="S55" s="43">
        <f t="shared" si="153"/>
        <v>3.687143994610155</v>
      </c>
      <c r="T55" s="44">
        <f>(Q55/$N$115)*100</f>
        <v>1.3599909635151926</v>
      </c>
      <c r="U55" s="36">
        <v>1592</v>
      </c>
      <c r="V55" s="37">
        <v>761</v>
      </c>
      <c r="W55" s="38">
        <f t="shared" si="52"/>
        <v>2353</v>
      </c>
      <c r="X55" s="39">
        <f t="shared" si="154"/>
        <v>18.111145320197046</v>
      </c>
      <c r="Y55" s="40">
        <f>(W55/$W$115)*100</f>
        <v>6.2998661311914326</v>
      </c>
      <c r="Z55" s="41">
        <v>495</v>
      </c>
      <c r="AA55" s="42">
        <f t="shared" si="11"/>
        <v>21.036974075648111</v>
      </c>
      <c r="AB55" s="43">
        <f t="shared" si="155"/>
        <v>3.8100369458128078</v>
      </c>
      <c r="AC55" s="44">
        <f>(Z55/$W$115)*100</f>
        <v>1.3253012048192772</v>
      </c>
      <c r="AD55" s="36">
        <v>1391</v>
      </c>
      <c r="AE55" s="37">
        <v>841</v>
      </c>
      <c r="AF55" s="38">
        <f t="shared" si="54"/>
        <v>2232</v>
      </c>
      <c r="AG55" s="39">
        <f t="shared" si="156"/>
        <v>18.22338340953625</v>
      </c>
      <c r="AH55" s="40">
        <f>(AF55/$AF$115)*100</f>
        <v>6.3791477321443883</v>
      </c>
      <c r="AI55" s="41">
        <v>906</v>
      </c>
      <c r="AJ55" s="42">
        <f t="shared" si="15"/>
        <v>40.591397849462361</v>
      </c>
      <c r="AK55" s="43">
        <f t="shared" si="157"/>
        <v>7.3971260613977794</v>
      </c>
      <c r="AL55" s="44">
        <f>(AI55/$AF$115)*100</f>
        <v>2.5893852353596847</v>
      </c>
      <c r="AM55" s="36">
        <v>1246</v>
      </c>
      <c r="AN55" s="37">
        <v>769</v>
      </c>
      <c r="AO55" s="38">
        <f t="shared" si="55"/>
        <v>2015</v>
      </c>
      <c r="AP55" s="39">
        <f t="shared" si="158"/>
        <v>20.413331982575219</v>
      </c>
      <c r="AQ55" s="40">
        <f>(AO55/$AO$115)*100</f>
        <v>6.4901600798788923</v>
      </c>
      <c r="AR55" s="41">
        <v>855</v>
      </c>
      <c r="AS55" s="42">
        <f t="shared" si="20"/>
        <v>42.431761786600497</v>
      </c>
      <c r="AT55" s="43">
        <f t="shared" si="159"/>
        <v>8.6617363995542505</v>
      </c>
      <c r="AU55" s="44">
        <f>(AR55/$AO$115)*100</f>
        <v>2.7538892646632522</v>
      </c>
      <c r="AV55" s="36">
        <v>1223</v>
      </c>
      <c r="AW55" s="37">
        <v>773</v>
      </c>
      <c r="AX55" s="38">
        <f t="shared" si="56"/>
        <v>1996</v>
      </c>
      <c r="AY55" s="39">
        <f t="shared" si="160"/>
        <v>19.475070738608643</v>
      </c>
      <c r="AZ55" s="40">
        <f>(AX55/$AX$115)*100</f>
        <v>5.5171651279783296</v>
      </c>
      <c r="BA55" s="41">
        <v>722</v>
      </c>
      <c r="BB55" s="42">
        <f t="shared" si="25"/>
        <v>36.172344689378754</v>
      </c>
      <c r="BC55" s="43">
        <f t="shared" si="161"/>
        <v>7.0445897160698596</v>
      </c>
      <c r="BD55" s="44">
        <f>(BA55/$AX$115)*100</f>
        <v>1.9956879871745259</v>
      </c>
      <c r="BE55" s="36">
        <v>1165</v>
      </c>
      <c r="BF55" s="37">
        <v>688</v>
      </c>
      <c r="BG55" s="38">
        <f t="shared" si="57"/>
        <v>1853</v>
      </c>
      <c r="BH55" s="39">
        <f t="shared" si="162"/>
        <v>23.692622426799641</v>
      </c>
      <c r="BI55" s="40">
        <f>(BG55/$BG$115)*100</f>
        <v>6.7585804427909695</v>
      </c>
      <c r="BJ55" s="41">
        <v>755</v>
      </c>
      <c r="BK55" s="42">
        <f t="shared" si="30"/>
        <v>40.744738262277387</v>
      </c>
      <c r="BL55" s="43">
        <f t="shared" si="163"/>
        <v>9.6534969952691458</v>
      </c>
      <c r="BM55" s="44">
        <f>(BJ55/$BG$115)*100</f>
        <v>2.7537659116606483</v>
      </c>
      <c r="BN55" s="36">
        <v>1137</v>
      </c>
      <c r="BO55" s="37">
        <v>639</v>
      </c>
      <c r="BP55" s="38">
        <f t="shared" si="58"/>
        <v>1776</v>
      </c>
      <c r="BQ55" s="39">
        <f t="shared" si="178"/>
        <v>22.842443729903536</v>
      </c>
      <c r="BR55" s="40">
        <f>(BP55/$BP$115)*100</f>
        <v>6.6975902251385904</v>
      </c>
      <c r="BS55" s="41">
        <v>715</v>
      </c>
      <c r="BT55" s="42">
        <f t="shared" si="35"/>
        <v>40.259009009009013</v>
      </c>
      <c r="BU55" s="43">
        <f t="shared" si="179"/>
        <v>9.1961414790996781</v>
      </c>
      <c r="BV55" s="44">
        <f>(BS55/$BP$115)*100</f>
        <v>2.6963834521250516</v>
      </c>
      <c r="BW55" s="36">
        <v>1146</v>
      </c>
      <c r="BX55" s="37">
        <v>713</v>
      </c>
      <c r="BY55" s="38">
        <f t="shared" si="59"/>
        <v>1859</v>
      </c>
      <c r="BZ55" s="39">
        <f t="shared" si="164"/>
        <v>27.150576894990508</v>
      </c>
      <c r="CA55" s="40">
        <f>(BY55/$BY$115)*100</f>
        <v>6.8638310441589132</v>
      </c>
      <c r="CB55" s="41">
        <v>1058</v>
      </c>
      <c r="CC55" s="42">
        <f t="shared" si="40"/>
        <v>56.912318450779985</v>
      </c>
      <c r="CD55" s="43">
        <f t="shared" si="165"/>
        <v>15.452022783700892</v>
      </c>
      <c r="CE55" s="44">
        <f>(CB55/$BY$115)*100</f>
        <v>3.9063653817752177</v>
      </c>
      <c r="CF55" s="36">
        <v>924</v>
      </c>
      <c r="CG55" s="37">
        <v>505</v>
      </c>
      <c r="CH55" s="38">
        <f t="shared" si="60"/>
        <v>1429</v>
      </c>
      <c r="CI55" s="39">
        <f t="shared" si="166"/>
        <v>22.849376399104575</v>
      </c>
      <c r="CJ55" s="40">
        <f>(CH55/$CH$115)*100</f>
        <v>6.5925447499538663</v>
      </c>
      <c r="CK55" s="41">
        <v>702</v>
      </c>
      <c r="CL55" s="42">
        <f t="shared" si="45"/>
        <v>49.125262421273618</v>
      </c>
      <c r="CM55" s="43">
        <f t="shared" si="167"/>
        <v>11.224816117684682</v>
      </c>
      <c r="CN55" s="44">
        <f>(CK55/$CH$115)*100</f>
        <v>3.2386049086547333</v>
      </c>
      <c r="CO55" s="36">
        <v>912</v>
      </c>
      <c r="CP55" s="37">
        <v>604</v>
      </c>
      <c r="CQ55" s="38">
        <f t="shared" si="242"/>
        <v>1516</v>
      </c>
      <c r="CR55" s="39">
        <f t="shared" si="243"/>
        <v>26.219301279833967</v>
      </c>
      <c r="CS55" s="40">
        <f t="shared" si="233"/>
        <v>7.251159898598555</v>
      </c>
      <c r="CT55" s="41">
        <f>CQ55-835</f>
        <v>681</v>
      </c>
      <c r="CU55" s="42">
        <f t="shared" si="244"/>
        <v>44.920844327176781</v>
      </c>
      <c r="CV55" s="43">
        <f t="shared" si="245"/>
        <v>11.777931511587687</v>
      </c>
      <c r="CW55" s="44">
        <f t="shared" si="236"/>
        <v>3.2572822499641267</v>
      </c>
      <c r="CX55" s="36">
        <v>1066</v>
      </c>
      <c r="CY55" s="37">
        <v>637</v>
      </c>
      <c r="CZ55" s="38">
        <f t="shared" si="237"/>
        <v>1703</v>
      </c>
      <c r="DA55" s="39">
        <f t="shared" si="238"/>
        <v>26.997463538363981</v>
      </c>
      <c r="DB55" s="40">
        <f t="shared" si="239"/>
        <v>7.3049371595247283</v>
      </c>
      <c r="DC55" s="41">
        <f>CZ55-939</f>
        <v>764</v>
      </c>
      <c r="DD55" s="42">
        <f t="shared" si="240"/>
        <v>44.862008220786848</v>
      </c>
      <c r="DE55" s="43">
        <f t="shared" si="241"/>
        <v>12.111604311984783</v>
      </c>
      <c r="DF55" s="44">
        <f t="shared" si="65"/>
        <v>3.2771415090292972</v>
      </c>
    </row>
    <row r="56" spans="1:110">
      <c r="A56" s="385" t="s">
        <v>55</v>
      </c>
      <c r="B56" s="386"/>
      <c r="C56" s="16">
        <f>SUM(C57)</f>
        <v>5686</v>
      </c>
      <c r="D56" s="17">
        <f>SUM(D57)</f>
        <v>2391</v>
      </c>
      <c r="E56" s="18">
        <f t="shared" si="49"/>
        <v>8077</v>
      </c>
      <c r="F56" s="19">
        <f>(E56/E$56)*100</f>
        <v>100</v>
      </c>
      <c r="G56" s="20">
        <f>(E56/$E$115)*100</f>
        <v>14.47153888878935</v>
      </c>
      <c r="H56" s="21">
        <f>SUM(H57)</f>
        <v>2013</v>
      </c>
      <c r="I56" s="22">
        <f>(H56/E56)*100</f>
        <v>24.922619784573481</v>
      </c>
      <c r="J56" s="23">
        <f>(H56/E$56)*100</f>
        <v>24.922619784573481</v>
      </c>
      <c r="K56" s="24">
        <f>(H56/$E$115)*100</f>
        <v>3.6066866142296594</v>
      </c>
      <c r="L56" s="16">
        <f>SUM(L57)</f>
        <v>4204</v>
      </c>
      <c r="M56" s="17">
        <f>SUM(M57)</f>
        <v>2148</v>
      </c>
      <c r="N56" s="18">
        <f t="shared" si="50"/>
        <v>6352</v>
      </c>
      <c r="O56" s="19">
        <f>(N56/N$56)*100</f>
        <v>100</v>
      </c>
      <c r="P56" s="20">
        <f>(N56/$N$115)*100</f>
        <v>14.349937874166949</v>
      </c>
      <c r="Q56" s="21">
        <f>SUM(Q57)</f>
        <v>1932</v>
      </c>
      <c r="R56" s="22">
        <f t="shared" si="7"/>
        <v>30.415617128463474</v>
      </c>
      <c r="S56" s="23">
        <f>(Q56/N$56)*100</f>
        <v>30.415617128463474</v>
      </c>
      <c r="T56" s="24">
        <f>(Q56/$N$115)*100</f>
        <v>4.36462216197899</v>
      </c>
      <c r="U56" s="16">
        <f>SUM(U57)</f>
        <v>3798</v>
      </c>
      <c r="V56" s="17">
        <f>SUM(V57)</f>
        <v>2103</v>
      </c>
      <c r="W56" s="18">
        <f t="shared" si="52"/>
        <v>5901</v>
      </c>
      <c r="X56" s="19">
        <f>(W56/W$56)*100</f>
        <v>100</v>
      </c>
      <c r="Y56" s="20">
        <f>(W56/$W$115)*100</f>
        <v>15.799196787148595</v>
      </c>
      <c r="Z56" s="21">
        <f>SUM(Z57)</f>
        <v>1277</v>
      </c>
      <c r="AA56" s="22">
        <f t="shared" si="11"/>
        <v>21.64039993221488</v>
      </c>
      <c r="AB56" s="23">
        <f>(Z56/W$56)*100</f>
        <v>21.64039993221488</v>
      </c>
      <c r="AC56" s="24">
        <f>(Z56/$W$115)*100</f>
        <v>3.4190093708165996</v>
      </c>
      <c r="AD56" s="16">
        <f>SUM(AD57)</f>
        <v>3362</v>
      </c>
      <c r="AE56" s="17">
        <f>SUM(AE57)</f>
        <v>2618</v>
      </c>
      <c r="AF56" s="18">
        <f t="shared" si="54"/>
        <v>5980</v>
      </c>
      <c r="AG56" s="19">
        <f>(AF56/AF$56)*100</f>
        <v>100</v>
      </c>
      <c r="AH56" s="20">
        <f>(AF56/$AF$115)*100</f>
        <v>17.091085769813368</v>
      </c>
      <c r="AI56" s="21">
        <f>SUM(AI57)</f>
        <v>2457</v>
      </c>
      <c r="AJ56" s="22">
        <f t="shared" si="15"/>
        <v>41.086956521739133</v>
      </c>
      <c r="AK56" s="23">
        <f>(AI56/AF$56)*100</f>
        <v>41.086956521739133</v>
      </c>
      <c r="AL56" s="24">
        <f>(AI56/$AF$115)*100</f>
        <v>7.022206979336362</v>
      </c>
      <c r="AM56" s="16">
        <f>SUM(AM57)</f>
        <v>3467</v>
      </c>
      <c r="AN56" s="17">
        <f>SUM(AN57)</f>
        <v>2530</v>
      </c>
      <c r="AO56" s="18">
        <f t="shared" si="55"/>
        <v>5997</v>
      </c>
      <c r="AP56" s="19">
        <f>(AO56/AO$56)*100</f>
        <v>100</v>
      </c>
      <c r="AQ56" s="20">
        <f>(AO56/$AO$115)*100</f>
        <v>19.31587593004155</v>
      </c>
      <c r="AR56" s="21">
        <f>SUM(AR57)</f>
        <v>2390</v>
      </c>
      <c r="AS56" s="22">
        <f t="shared" si="20"/>
        <v>39.85325996331499</v>
      </c>
      <c r="AT56" s="23">
        <f>(AR56/AO$56)*100</f>
        <v>39.85325996331499</v>
      </c>
      <c r="AU56" s="24">
        <f>(AR56/$AO$115)*100</f>
        <v>7.6980062485908469</v>
      </c>
      <c r="AV56" s="16">
        <f>SUM(AV57)</f>
        <v>3392</v>
      </c>
      <c r="AW56" s="17">
        <f>SUM(AW57)</f>
        <v>2332</v>
      </c>
      <c r="AX56" s="18">
        <f t="shared" si="56"/>
        <v>5724</v>
      </c>
      <c r="AY56" s="19">
        <f>(AX56/AX$56)*100</f>
        <v>100</v>
      </c>
      <c r="AZ56" s="20">
        <f>(AX56/$AX$115)*100</f>
        <v>15.821770136547073</v>
      </c>
      <c r="BA56" s="21">
        <f>SUM(BA57)</f>
        <v>2098</v>
      </c>
      <c r="BB56" s="22">
        <f t="shared" si="25"/>
        <v>36.652690426275328</v>
      </c>
      <c r="BC56" s="23">
        <f>(BA56/AX$56)*100</f>
        <v>36.652690426275328</v>
      </c>
      <c r="BD56" s="24">
        <f>(BA56/$AX$115)*100</f>
        <v>5.799104428105478</v>
      </c>
      <c r="BE56" s="16">
        <f>SUM(BE57)</f>
        <v>3473</v>
      </c>
      <c r="BF56" s="17">
        <f>SUM(BF57)</f>
        <v>2164</v>
      </c>
      <c r="BG56" s="18">
        <f t="shared" si="57"/>
        <v>5637</v>
      </c>
      <c r="BH56" s="19">
        <f>(BG56/BG$56)*100</f>
        <v>100</v>
      </c>
      <c r="BI56" s="20">
        <f>(BG56/$BG$115)*100</f>
        <v>20.560236349710035</v>
      </c>
      <c r="BJ56" s="21">
        <f>SUM(BJ57)</f>
        <v>2361</v>
      </c>
      <c r="BK56" s="22">
        <f t="shared" si="30"/>
        <v>41.883980840872802</v>
      </c>
      <c r="BL56" s="23">
        <f>(BJ56/BG$56)*100</f>
        <v>41.883980840872802</v>
      </c>
      <c r="BM56" s="24">
        <f>(BJ56/$BG$115)*100</f>
        <v>8.6114454535507168</v>
      </c>
      <c r="BN56" s="16">
        <f>SUM(BN57)</f>
        <v>3083</v>
      </c>
      <c r="BO56" s="17">
        <f>SUM(BO57)</f>
        <v>2087</v>
      </c>
      <c r="BP56" s="18">
        <f t="shared" si="58"/>
        <v>5170</v>
      </c>
      <c r="BQ56" s="19">
        <f>(BP56/BP$56)*100</f>
        <v>100</v>
      </c>
      <c r="BR56" s="20">
        <f>(BP56/$BP$115)*100</f>
        <v>19.496926499981143</v>
      </c>
      <c r="BS56" s="21">
        <f>SUM(BS57)</f>
        <v>2489</v>
      </c>
      <c r="BT56" s="22">
        <f t="shared" si="35"/>
        <v>48.1431334622824</v>
      </c>
      <c r="BU56" s="23">
        <f>(BS56/BP$56)*100</f>
        <v>48.1431334622824</v>
      </c>
      <c r="BV56" s="24">
        <f>(BS56/$BP$115)*100</f>
        <v>9.3864313459290258</v>
      </c>
      <c r="BW56" s="16">
        <f>SUM(BW57)</f>
        <v>3452</v>
      </c>
      <c r="BX56" s="17">
        <f>SUM(BX57)</f>
        <v>2456</v>
      </c>
      <c r="BY56" s="18">
        <f t="shared" si="59"/>
        <v>5908</v>
      </c>
      <c r="BZ56" s="19">
        <f>(BY56/BY$56)*100</f>
        <v>100</v>
      </c>
      <c r="CA56" s="20">
        <f>(BY56/$BY$115)*100</f>
        <v>21.813616895584108</v>
      </c>
      <c r="CB56" s="21">
        <f>SUM(CB57)</f>
        <v>3491</v>
      </c>
      <c r="CC56" s="22">
        <f t="shared" si="40"/>
        <v>59.089370345294512</v>
      </c>
      <c r="CD56" s="23">
        <f>(CB56/BY$56)*100</f>
        <v>59.089370345294512</v>
      </c>
      <c r="CE56" s="24">
        <f>(CB56/$BY$115)*100</f>
        <v>12.889528873135431</v>
      </c>
      <c r="CF56" s="16">
        <f>SUM(CF57)</f>
        <v>2781</v>
      </c>
      <c r="CG56" s="17">
        <f>SUM(CG57)</f>
        <v>1839</v>
      </c>
      <c r="CH56" s="18">
        <f t="shared" si="60"/>
        <v>4620</v>
      </c>
      <c r="CI56" s="19">
        <f>(CH56/CH$56)*100</f>
        <v>100</v>
      </c>
      <c r="CJ56" s="20">
        <f>(CH56/$CH$115)*100</f>
        <v>21.313895552684997</v>
      </c>
      <c r="CK56" s="21">
        <f>SUM(CK57)</f>
        <v>2405</v>
      </c>
      <c r="CL56" s="22">
        <f t="shared" si="45"/>
        <v>52.056277056277054</v>
      </c>
      <c r="CM56" s="23">
        <f>(CK56/CH$56)*100</f>
        <v>52.056277056277054</v>
      </c>
      <c r="CN56" s="24">
        <f>(CK56/$CH$115)*100</f>
        <v>11.095220520391216</v>
      </c>
      <c r="CO56" s="16">
        <f>SUM(CO57)</f>
        <v>2696</v>
      </c>
      <c r="CP56" s="17">
        <f>SUM(CP57)</f>
        <v>1935</v>
      </c>
      <c r="CQ56" s="18">
        <f t="shared" si="242"/>
        <v>4631</v>
      </c>
      <c r="CR56" s="19">
        <f>(CQ56/CQ$56)*100</f>
        <v>100</v>
      </c>
      <c r="CS56" s="20">
        <f t="shared" si="233"/>
        <v>22.150475917156935</v>
      </c>
      <c r="CT56" s="21">
        <f>SUM(CT57)</f>
        <v>2061</v>
      </c>
      <c r="CU56" s="22">
        <f t="shared" si="244"/>
        <v>44.504426689699848</v>
      </c>
      <c r="CV56" s="23">
        <f>(CT56/CQ$56)*100</f>
        <v>44.504426689699848</v>
      </c>
      <c r="CW56" s="24">
        <f t="shared" si="236"/>
        <v>9.8579423159707282</v>
      </c>
      <c r="CX56" s="16">
        <f>SUM(CX57)</f>
        <v>2970</v>
      </c>
      <c r="CY56" s="17">
        <f>SUM(CY57)</f>
        <v>1882</v>
      </c>
      <c r="CZ56" s="18">
        <f t="shared" si="237"/>
        <v>4852</v>
      </c>
      <c r="DA56" s="19">
        <f>(CZ56/CZ$56)*100</f>
        <v>100</v>
      </c>
      <c r="DB56" s="20">
        <f t="shared" si="239"/>
        <v>20.812422253678207</v>
      </c>
      <c r="DC56" s="21">
        <f>SUM(DC57)</f>
        <v>2239</v>
      </c>
      <c r="DD56" s="22">
        <f t="shared" si="240"/>
        <v>46.14591920857378</v>
      </c>
      <c r="DE56" s="23">
        <f>(DC56/CZ$56)*100</f>
        <v>46.14591920857378</v>
      </c>
      <c r="DF56" s="24">
        <f t="shared" si="65"/>
        <v>9.6040835585295756</v>
      </c>
    </row>
    <row r="57" spans="1:110">
      <c r="A57" s="383" t="s">
        <v>56</v>
      </c>
      <c r="B57" s="384"/>
      <c r="C57" s="25">
        <f>SUM(C58:C60)</f>
        <v>5686</v>
      </c>
      <c r="D57" s="26">
        <f>SUM(D58:D60)</f>
        <v>2391</v>
      </c>
      <c r="E57" s="27">
        <f t="shared" si="49"/>
        <v>8077</v>
      </c>
      <c r="F57" s="28">
        <f>(E57/E$56)*100</f>
        <v>100</v>
      </c>
      <c r="G57" s="29">
        <f>(E57/$E$115)*100</f>
        <v>14.47153888878935</v>
      </c>
      <c r="H57" s="30">
        <f>SUM(H58:H60)</f>
        <v>2013</v>
      </c>
      <c r="I57" s="31">
        <f>(H57/E57)*100</f>
        <v>24.922619784573481</v>
      </c>
      <c r="J57" s="32">
        <f>(H57/E$56)*100</f>
        <v>24.922619784573481</v>
      </c>
      <c r="K57" s="33">
        <f>(H57/$E$115)*100</f>
        <v>3.6066866142296594</v>
      </c>
      <c r="L57" s="25">
        <f>SUM(L58:L60)</f>
        <v>4204</v>
      </c>
      <c r="M57" s="26">
        <f>SUM(M58:M60)</f>
        <v>2148</v>
      </c>
      <c r="N57" s="27">
        <f t="shared" si="50"/>
        <v>6352</v>
      </c>
      <c r="O57" s="28">
        <f>(N57/N$56)*100</f>
        <v>100</v>
      </c>
      <c r="P57" s="29">
        <f>(N57/$N$115)*100</f>
        <v>14.349937874166949</v>
      </c>
      <c r="Q57" s="30">
        <f>SUM(Q58:Q60)</f>
        <v>1932</v>
      </c>
      <c r="R57" s="31">
        <f t="shared" si="7"/>
        <v>30.415617128463474</v>
      </c>
      <c r="S57" s="32">
        <f>(Q57/N$56)*100</f>
        <v>30.415617128463474</v>
      </c>
      <c r="T57" s="33">
        <f>(Q57/$N$115)*100</f>
        <v>4.36462216197899</v>
      </c>
      <c r="U57" s="25">
        <f>SUM(U58:U60)</f>
        <v>3798</v>
      </c>
      <c r="V57" s="26">
        <f>SUM(V58:V60)</f>
        <v>2103</v>
      </c>
      <c r="W57" s="27">
        <f t="shared" si="52"/>
        <v>5901</v>
      </c>
      <c r="X57" s="28">
        <f>(W57/W$56)*100</f>
        <v>100</v>
      </c>
      <c r="Y57" s="29">
        <f>(W57/$W$115)*100</f>
        <v>15.799196787148595</v>
      </c>
      <c r="Z57" s="30">
        <f>SUM(Z58:Z60)</f>
        <v>1277</v>
      </c>
      <c r="AA57" s="31">
        <f t="shared" si="11"/>
        <v>21.64039993221488</v>
      </c>
      <c r="AB57" s="32">
        <f>(Z57/W$56)*100</f>
        <v>21.64039993221488</v>
      </c>
      <c r="AC57" s="33">
        <f>(Z57/$W$115)*100</f>
        <v>3.4190093708165996</v>
      </c>
      <c r="AD57" s="25">
        <f>SUM(AD58:AD60)</f>
        <v>3362</v>
      </c>
      <c r="AE57" s="26">
        <f>SUM(AE58:AE60)</f>
        <v>2618</v>
      </c>
      <c r="AF57" s="27">
        <f t="shared" si="54"/>
        <v>5980</v>
      </c>
      <c r="AG57" s="28">
        <f>(AF57/AF$56)*100</f>
        <v>100</v>
      </c>
      <c r="AH57" s="29">
        <f>(AF57/$AF$115)*100</f>
        <v>17.091085769813368</v>
      </c>
      <c r="AI57" s="30">
        <f>SUM(AI58:AI60)</f>
        <v>2457</v>
      </c>
      <c r="AJ57" s="31">
        <f t="shared" si="15"/>
        <v>41.086956521739133</v>
      </c>
      <c r="AK57" s="32">
        <f>(AI57/AF$56)*100</f>
        <v>41.086956521739133</v>
      </c>
      <c r="AL57" s="33">
        <f>(AI57/$AF$115)*100</f>
        <v>7.022206979336362</v>
      </c>
      <c r="AM57" s="25">
        <f>SUM(AM58:AM60)</f>
        <v>3467</v>
      </c>
      <c r="AN57" s="26">
        <f>SUM(AN58:AN60)</f>
        <v>2530</v>
      </c>
      <c r="AO57" s="27">
        <f t="shared" si="55"/>
        <v>5997</v>
      </c>
      <c r="AP57" s="28">
        <f>(AO57/AO$56)*100</f>
        <v>100</v>
      </c>
      <c r="AQ57" s="29">
        <f>(AO57/$AO$115)*100</f>
        <v>19.31587593004155</v>
      </c>
      <c r="AR57" s="30">
        <f>SUM(AR58:AR60)</f>
        <v>2390</v>
      </c>
      <c r="AS57" s="31">
        <f t="shared" si="20"/>
        <v>39.85325996331499</v>
      </c>
      <c r="AT57" s="32">
        <f>(AR57/AO$56)*100</f>
        <v>39.85325996331499</v>
      </c>
      <c r="AU57" s="33">
        <f>(AR57/$AO$115)*100</f>
        <v>7.6980062485908469</v>
      </c>
      <c r="AV57" s="25">
        <f>SUM(AV58:AV60)</f>
        <v>3392</v>
      </c>
      <c r="AW57" s="26">
        <f>SUM(AW58:AW60)</f>
        <v>2332</v>
      </c>
      <c r="AX57" s="27">
        <f t="shared" si="56"/>
        <v>5724</v>
      </c>
      <c r="AY57" s="28">
        <f>(AX57/AX$56)*100</f>
        <v>100</v>
      </c>
      <c r="AZ57" s="29">
        <f>(AX57/$AX$115)*100</f>
        <v>15.821770136547073</v>
      </c>
      <c r="BA57" s="30">
        <f>SUM(BA58:BA60)</f>
        <v>2098</v>
      </c>
      <c r="BB57" s="31">
        <f t="shared" si="25"/>
        <v>36.652690426275328</v>
      </c>
      <c r="BC57" s="32">
        <f>(BA57/AX$56)*100</f>
        <v>36.652690426275328</v>
      </c>
      <c r="BD57" s="33">
        <f>(BA57/$AX$115)*100</f>
        <v>5.799104428105478</v>
      </c>
      <c r="BE57" s="25">
        <f>SUM(BE58:BE60)</f>
        <v>3473</v>
      </c>
      <c r="BF57" s="26">
        <f>SUM(BF58:BF60)</f>
        <v>2164</v>
      </c>
      <c r="BG57" s="27">
        <f t="shared" si="57"/>
        <v>5637</v>
      </c>
      <c r="BH57" s="28">
        <f>(BG57/BG$56)*100</f>
        <v>100</v>
      </c>
      <c r="BI57" s="29">
        <f>(BG57/$BG$115)*100</f>
        <v>20.560236349710035</v>
      </c>
      <c r="BJ57" s="30">
        <f>SUM(BJ58:BJ60)</f>
        <v>2361</v>
      </c>
      <c r="BK57" s="31">
        <f t="shared" si="30"/>
        <v>41.883980840872802</v>
      </c>
      <c r="BL57" s="32">
        <f>(BJ57/BG$56)*100</f>
        <v>41.883980840872802</v>
      </c>
      <c r="BM57" s="33">
        <f>(BJ57/$BG$115)*100</f>
        <v>8.6114454535507168</v>
      </c>
      <c r="BN57" s="25">
        <f>SUM(BN58:BN60)</f>
        <v>3083</v>
      </c>
      <c r="BO57" s="26">
        <f>SUM(BO58:BO60)</f>
        <v>2087</v>
      </c>
      <c r="BP57" s="27">
        <f t="shared" si="58"/>
        <v>5170</v>
      </c>
      <c r="BQ57" s="28">
        <f>(BP57/BP$56)*100</f>
        <v>100</v>
      </c>
      <c r="BR57" s="29">
        <f>(BP57/$BP$115)*100</f>
        <v>19.496926499981143</v>
      </c>
      <c r="BS57" s="30">
        <f>SUM(BS58:BS60)</f>
        <v>2489</v>
      </c>
      <c r="BT57" s="31">
        <f t="shared" si="35"/>
        <v>48.1431334622824</v>
      </c>
      <c r="BU57" s="32">
        <f>(BS57/BP$56)*100</f>
        <v>48.1431334622824</v>
      </c>
      <c r="BV57" s="33">
        <f>(BS57/$BP$115)*100</f>
        <v>9.3864313459290258</v>
      </c>
      <c r="BW57" s="25">
        <f>SUM(BW58:BW60)</f>
        <v>3452</v>
      </c>
      <c r="BX57" s="26">
        <f>SUM(BX58:BX60)</f>
        <v>2456</v>
      </c>
      <c r="BY57" s="27">
        <f t="shared" si="59"/>
        <v>5908</v>
      </c>
      <c r="BZ57" s="28">
        <f>(BY57/BY$56)*100</f>
        <v>100</v>
      </c>
      <c r="CA57" s="29">
        <f>(BY57/$BY$115)*100</f>
        <v>21.813616895584108</v>
      </c>
      <c r="CB57" s="30">
        <f>SUM(CB58:CB60)</f>
        <v>3491</v>
      </c>
      <c r="CC57" s="31">
        <f t="shared" si="40"/>
        <v>59.089370345294512</v>
      </c>
      <c r="CD57" s="32">
        <f>(CB57/BY$56)*100</f>
        <v>59.089370345294512</v>
      </c>
      <c r="CE57" s="33">
        <f>(CB57/$BY$115)*100</f>
        <v>12.889528873135431</v>
      </c>
      <c r="CF57" s="25">
        <f>SUM(CF58:CF60)</f>
        <v>2781</v>
      </c>
      <c r="CG57" s="26">
        <f>SUM(CG58:CG60)</f>
        <v>1839</v>
      </c>
      <c r="CH57" s="27">
        <f t="shared" si="60"/>
        <v>4620</v>
      </c>
      <c r="CI57" s="28">
        <f>(CH57/CH$56)*100</f>
        <v>100</v>
      </c>
      <c r="CJ57" s="29">
        <f>(CH57/$CH$115)*100</f>
        <v>21.313895552684997</v>
      </c>
      <c r="CK57" s="30">
        <f>SUM(CK58:CK60)</f>
        <v>2405</v>
      </c>
      <c r="CL57" s="31">
        <f t="shared" si="45"/>
        <v>52.056277056277054</v>
      </c>
      <c r="CM57" s="32">
        <f>(CK57/CH$56)*100</f>
        <v>52.056277056277054</v>
      </c>
      <c r="CN57" s="33">
        <f>(CK57/$CH$115)*100</f>
        <v>11.095220520391216</v>
      </c>
      <c r="CO57" s="25">
        <f>SUM(CO58:CO60)</f>
        <v>2696</v>
      </c>
      <c r="CP57" s="26">
        <f>SUM(CP58:CP60)</f>
        <v>1935</v>
      </c>
      <c r="CQ57" s="27">
        <f t="shared" si="242"/>
        <v>4631</v>
      </c>
      <c r="CR57" s="28">
        <f>(CQ57/CQ$56)*100</f>
        <v>100</v>
      </c>
      <c r="CS57" s="29">
        <f t="shared" si="233"/>
        <v>22.150475917156935</v>
      </c>
      <c r="CT57" s="30">
        <f>SUM(CT58:CT60)</f>
        <v>2061</v>
      </c>
      <c r="CU57" s="31">
        <f t="shared" si="244"/>
        <v>44.504426689699848</v>
      </c>
      <c r="CV57" s="32">
        <f>(CT57/CQ$56)*100</f>
        <v>44.504426689699848</v>
      </c>
      <c r="CW57" s="33">
        <f t="shared" si="236"/>
        <v>9.8579423159707282</v>
      </c>
      <c r="CX57" s="25">
        <f>SUM(CX58:CX60)</f>
        <v>2970</v>
      </c>
      <c r="CY57" s="26">
        <f>SUM(CY58:CY60)</f>
        <v>1882</v>
      </c>
      <c r="CZ57" s="27">
        <f t="shared" si="237"/>
        <v>4852</v>
      </c>
      <c r="DA57" s="28">
        <f>(CZ57/CZ$56)*100</f>
        <v>100</v>
      </c>
      <c r="DB57" s="29">
        <f t="shared" si="239"/>
        <v>20.812422253678207</v>
      </c>
      <c r="DC57" s="30">
        <f>SUM(DC58:DC60)</f>
        <v>2239</v>
      </c>
      <c r="DD57" s="31">
        <f t="shared" si="240"/>
        <v>46.14591920857378</v>
      </c>
      <c r="DE57" s="32">
        <f>(DC57/CZ$56)*100</f>
        <v>46.14591920857378</v>
      </c>
      <c r="DF57" s="33">
        <f t="shared" si="65"/>
        <v>9.6040835585295756</v>
      </c>
    </row>
    <row r="58" spans="1:110">
      <c r="A58" s="34">
        <v>40114</v>
      </c>
      <c r="B58" s="35" t="s">
        <v>57</v>
      </c>
      <c r="C58" s="36">
        <v>5686</v>
      </c>
      <c r="D58" s="37">
        <v>2391</v>
      </c>
      <c r="E58" s="38">
        <f t="shared" si="49"/>
        <v>8077</v>
      </c>
      <c r="F58" s="39">
        <f>(E58/E$56)*100</f>
        <v>100</v>
      </c>
      <c r="G58" s="40">
        <f>(E58/$E$115)*100</f>
        <v>14.47153888878935</v>
      </c>
      <c r="H58" s="41">
        <v>2013</v>
      </c>
      <c r="I58" s="42">
        <f>(H58/E58)*100</f>
        <v>24.922619784573481</v>
      </c>
      <c r="J58" s="43">
        <f>(H58/E$56)*100</f>
        <v>24.922619784573481</v>
      </c>
      <c r="K58" s="44">
        <f>(H58/$E$115)*100</f>
        <v>3.6066866142296594</v>
      </c>
      <c r="L58" s="36">
        <v>4204</v>
      </c>
      <c r="M58" s="37">
        <v>2148</v>
      </c>
      <c r="N58" s="38">
        <f t="shared" si="50"/>
        <v>6352</v>
      </c>
      <c r="O58" s="39">
        <f>(N58/N$56)*100</f>
        <v>100</v>
      </c>
      <c r="P58" s="40">
        <f>(N58/$N$115)*100</f>
        <v>14.349937874166949</v>
      </c>
      <c r="Q58" s="41">
        <v>1932</v>
      </c>
      <c r="R58" s="42">
        <f t="shared" si="7"/>
        <v>30.415617128463474</v>
      </c>
      <c r="S58" s="43">
        <f>(Q58/N$56)*100</f>
        <v>30.415617128463474</v>
      </c>
      <c r="T58" s="44">
        <f>(Q58/$N$115)*100</f>
        <v>4.36462216197899</v>
      </c>
      <c r="U58" s="36">
        <v>3798</v>
      </c>
      <c r="V58" s="37">
        <v>2103</v>
      </c>
      <c r="W58" s="38">
        <f t="shared" si="52"/>
        <v>5901</v>
      </c>
      <c r="X58" s="39">
        <f>(W58/W$56)*100</f>
        <v>100</v>
      </c>
      <c r="Y58" s="40">
        <f>(W58/$W$115)*100</f>
        <v>15.799196787148595</v>
      </c>
      <c r="Z58" s="41">
        <v>1277</v>
      </c>
      <c r="AA58" s="42">
        <f t="shared" si="11"/>
        <v>21.64039993221488</v>
      </c>
      <c r="AB58" s="43">
        <f>(Z58/W$56)*100</f>
        <v>21.64039993221488</v>
      </c>
      <c r="AC58" s="44">
        <f>(Z58/$W$115)*100</f>
        <v>3.4190093708165996</v>
      </c>
      <c r="AD58" s="36">
        <v>3362</v>
      </c>
      <c r="AE58" s="37">
        <v>2618</v>
      </c>
      <c r="AF58" s="38">
        <f t="shared" si="54"/>
        <v>5980</v>
      </c>
      <c r="AG58" s="39">
        <f>(AF58/AF$56)*100</f>
        <v>100</v>
      </c>
      <c r="AH58" s="40">
        <f>(AF58/$AF$115)*100</f>
        <v>17.091085769813368</v>
      </c>
      <c r="AI58" s="41">
        <v>2457</v>
      </c>
      <c r="AJ58" s="42">
        <f t="shared" si="15"/>
        <v>41.086956521739133</v>
      </c>
      <c r="AK58" s="43">
        <f>(AI58/AF$56)*100</f>
        <v>41.086956521739133</v>
      </c>
      <c r="AL58" s="44">
        <f>(AI58/$AF$115)*100</f>
        <v>7.022206979336362</v>
      </c>
      <c r="AM58" s="36">
        <v>3467</v>
      </c>
      <c r="AN58" s="37">
        <v>2530</v>
      </c>
      <c r="AO58" s="38">
        <f t="shared" si="55"/>
        <v>5997</v>
      </c>
      <c r="AP58" s="39">
        <f>(AO58/AO$56)*100</f>
        <v>100</v>
      </c>
      <c r="AQ58" s="40">
        <f>(AO58/$AO$115)*100</f>
        <v>19.31587593004155</v>
      </c>
      <c r="AR58" s="41">
        <v>2390</v>
      </c>
      <c r="AS58" s="42">
        <f t="shared" si="20"/>
        <v>39.85325996331499</v>
      </c>
      <c r="AT58" s="43">
        <f>(AR58/AO$56)*100</f>
        <v>39.85325996331499</v>
      </c>
      <c r="AU58" s="44">
        <f>(AR58/$AO$115)*100</f>
        <v>7.6980062485908469</v>
      </c>
      <c r="AV58" s="36">
        <v>3392</v>
      </c>
      <c r="AW58" s="37">
        <v>2332</v>
      </c>
      <c r="AX58" s="38">
        <f t="shared" si="56"/>
        <v>5724</v>
      </c>
      <c r="AY58" s="39">
        <f>(AX58/AX$56)*100</f>
        <v>100</v>
      </c>
      <c r="AZ58" s="40">
        <f>(AX58/$AX$115)*100</f>
        <v>15.821770136547073</v>
      </c>
      <c r="BA58" s="41">
        <v>2098</v>
      </c>
      <c r="BB58" s="42">
        <f t="shared" si="25"/>
        <v>36.652690426275328</v>
      </c>
      <c r="BC58" s="43">
        <f>(BA58/AX$56)*100</f>
        <v>36.652690426275328</v>
      </c>
      <c r="BD58" s="44">
        <f>(BA58/$AX$115)*100</f>
        <v>5.799104428105478</v>
      </c>
      <c r="BE58" s="36"/>
      <c r="BF58" s="37"/>
      <c r="BG58" s="38"/>
      <c r="BH58" s="39"/>
      <c r="BI58" s="40"/>
      <c r="BJ58" s="41"/>
      <c r="BK58" s="42"/>
      <c r="BL58" s="43"/>
      <c r="BM58" s="44"/>
      <c r="BN58" s="36"/>
      <c r="BO58" s="37"/>
      <c r="BP58" s="38"/>
      <c r="BQ58" s="39"/>
      <c r="BR58" s="40"/>
      <c r="BS58" s="41"/>
      <c r="BT58" s="42"/>
      <c r="BU58" s="43"/>
      <c r="BV58" s="44"/>
      <c r="BW58" s="36"/>
      <c r="BX58" s="37"/>
      <c r="BY58" s="38"/>
      <c r="BZ58" s="39"/>
      <c r="CA58" s="40"/>
      <c r="CB58" s="41"/>
      <c r="CC58" s="42"/>
      <c r="CD58" s="43"/>
      <c r="CE58" s="44"/>
      <c r="CF58" s="36"/>
      <c r="CG58" s="37"/>
      <c r="CH58" s="38"/>
      <c r="CI58" s="39"/>
      <c r="CJ58" s="40"/>
      <c r="CK58" s="41"/>
      <c r="CL58" s="42"/>
      <c r="CM58" s="43"/>
      <c r="CN58" s="44"/>
      <c r="CO58" s="36"/>
      <c r="CP58" s="37"/>
      <c r="CQ58" s="38"/>
      <c r="CR58" s="39"/>
      <c r="CS58" s="40"/>
      <c r="CT58" s="41"/>
      <c r="CU58" s="42"/>
      <c r="CV58" s="43"/>
      <c r="CW58" s="44"/>
      <c r="CX58" s="36"/>
      <c r="CY58" s="37"/>
      <c r="CZ58" s="38"/>
      <c r="DA58" s="39"/>
      <c r="DB58" s="40"/>
      <c r="DC58" s="41"/>
      <c r="DD58" s="42"/>
      <c r="DE58" s="43"/>
      <c r="DF58" s="44"/>
    </row>
    <row r="59" spans="1:110">
      <c r="A59" s="34">
        <v>40124</v>
      </c>
      <c r="B59" s="35" t="s">
        <v>57</v>
      </c>
      <c r="C59" s="36"/>
      <c r="D59" s="37"/>
      <c r="E59" s="38"/>
      <c r="F59" s="39"/>
      <c r="G59" s="40"/>
      <c r="H59" s="41"/>
      <c r="I59" s="42"/>
      <c r="J59" s="43"/>
      <c r="K59" s="44"/>
      <c r="L59" s="36"/>
      <c r="M59" s="37"/>
      <c r="N59" s="38"/>
      <c r="O59" s="39"/>
      <c r="P59" s="40"/>
      <c r="Q59" s="41"/>
      <c r="R59" s="42"/>
      <c r="S59" s="43"/>
      <c r="T59" s="44"/>
      <c r="U59" s="36"/>
      <c r="V59" s="37"/>
      <c r="W59" s="38"/>
      <c r="X59" s="39"/>
      <c r="Y59" s="40"/>
      <c r="Z59" s="41"/>
      <c r="AA59" s="42"/>
      <c r="AB59" s="43"/>
      <c r="AC59" s="44"/>
      <c r="AD59" s="36"/>
      <c r="AE59" s="37"/>
      <c r="AF59" s="38"/>
      <c r="AG59" s="39"/>
      <c r="AH59" s="40"/>
      <c r="AI59" s="41"/>
      <c r="AJ59" s="42"/>
      <c r="AK59" s="43"/>
      <c r="AL59" s="44"/>
      <c r="AM59" s="36"/>
      <c r="AN59" s="37"/>
      <c r="AO59" s="38"/>
      <c r="AP59" s="39"/>
      <c r="AQ59" s="40"/>
      <c r="AR59" s="41"/>
      <c r="AS59" s="42"/>
      <c r="AT59" s="43"/>
      <c r="AU59" s="44"/>
      <c r="AV59" s="36"/>
      <c r="AW59" s="37"/>
      <c r="AX59" s="38"/>
      <c r="AY59" s="39"/>
      <c r="AZ59" s="40"/>
      <c r="BA59" s="41"/>
      <c r="BB59" s="42"/>
      <c r="BC59" s="43"/>
      <c r="BD59" s="44"/>
      <c r="BE59" s="36">
        <v>3473</v>
      </c>
      <c r="BF59" s="37">
        <v>2164</v>
      </c>
      <c r="BG59" s="38">
        <f t="shared" ref="BG59" si="246">SUM(BE59:BF59)</f>
        <v>5637</v>
      </c>
      <c r="BH59" s="39">
        <f>(BG59/BG$56)*100</f>
        <v>100</v>
      </c>
      <c r="BI59" s="40">
        <f>(BG59/$BG$115)*100</f>
        <v>20.560236349710035</v>
      </c>
      <c r="BJ59" s="41">
        <v>2361</v>
      </c>
      <c r="BK59" s="42">
        <f t="shared" ref="BK59" si="247">(BJ59/BG59)*100</f>
        <v>41.883980840872802</v>
      </c>
      <c r="BL59" s="43">
        <f>(BJ59/BG$56)*100</f>
        <v>41.883980840872802</v>
      </c>
      <c r="BM59" s="44">
        <f>(BJ59/$BG$115)*100</f>
        <v>8.6114454535507168</v>
      </c>
      <c r="BN59" s="36">
        <v>3083</v>
      </c>
      <c r="BO59" s="37">
        <v>2087</v>
      </c>
      <c r="BP59" s="38">
        <f t="shared" ref="BP59" si="248">SUM(BN59:BO59)</f>
        <v>5170</v>
      </c>
      <c r="BQ59" s="39">
        <f>(BP59/BP$56)*100</f>
        <v>100</v>
      </c>
      <c r="BR59" s="40">
        <f>(BP59/$BP$115)*100</f>
        <v>19.496926499981143</v>
      </c>
      <c r="BS59" s="41">
        <v>2489</v>
      </c>
      <c r="BT59" s="42">
        <f t="shared" ref="BT59" si="249">(BS59/BP59)*100</f>
        <v>48.1431334622824</v>
      </c>
      <c r="BU59" s="43">
        <f>(BS59/BP$56)*100</f>
        <v>48.1431334622824</v>
      </c>
      <c r="BV59" s="44">
        <f>(BS59/$BP$115)*100</f>
        <v>9.3864313459290258</v>
      </c>
      <c r="BW59" s="36">
        <v>3452</v>
      </c>
      <c r="BX59" s="37">
        <v>2456</v>
      </c>
      <c r="BY59" s="38">
        <f t="shared" ref="BY59" si="250">SUM(BW59:BX59)</f>
        <v>5908</v>
      </c>
      <c r="BZ59" s="39">
        <f>(BY59/BY$56)*100</f>
        <v>100</v>
      </c>
      <c r="CA59" s="40">
        <f>(BY59/$BY$115)*100</f>
        <v>21.813616895584108</v>
      </c>
      <c r="CB59" s="41">
        <v>3491</v>
      </c>
      <c r="CC59" s="42">
        <f t="shared" ref="CC59" si="251">(CB59/BY59)*100</f>
        <v>59.089370345294512</v>
      </c>
      <c r="CD59" s="43">
        <f>(CB59/BY$56)*100</f>
        <v>59.089370345294512</v>
      </c>
      <c r="CE59" s="44">
        <f>(CB59/$BY$115)*100</f>
        <v>12.889528873135431</v>
      </c>
      <c r="CF59" s="36">
        <v>2781</v>
      </c>
      <c r="CG59" s="37">
        <v>1839</v>
      </c>
      <c r="CH59" s="38">
        <f t="shared" ref="CH59" si="252">SUM(CF59:CG59)</f>
        <v>4620</v>
      </c>
      <c r="CI59" s="39">
        <f>(CH59/CH$56)*100</f>
        <v>100</v>
      </c>
      <c r="CJ59" s="40">
        <f>(CH59/$CH$115)*100</f>
        <v>21.313895552684997</v>
      </c>
      <c r="CK59" s="41">
        <v>2405</v>
      </c>
      <c r="CL59" s="42">
        <f t="shared" ref="CL59" si="253">(CK59/CH59)*100</f>
        <v>52.056277056277054</v>
      </c>
      <c r="CM59" s="43">
        <f>(CK59/CH$56)*100</f>
        <v>52.056277056277054</v>
      </c>
      <c r="CN59" s="44">
        <f>(CK59/$CH$115)*100</f>
        <v>11.095220520391216</v>
      </c>
      <c r="CO59" s="36">
        <v>2696</v>
      </c>
      <c r="CP59" s="37">
        <v>1885</v>
      </c>
      <c r="CQ59" s="38">
        <f t="shared" ref="CQ59" si="254">SUM(CO59:CP59)</f>
        <v>4581</v>
      </c>
      <c r="CR59" s="39">
        <f>(CQ59/CQ$56)*100</f>
        <v>98.920319585402723</v>
      </c>
      <c r="CS59" s="40">
        <f>(CQ59/$CQ$115)*100</f>
        <v>21.9113215669393</v>
      </c>
      <c r="CT59" s="41">
        <f>CQ59-2525</f>
        <v>2056</v>
      </c>
      <c r="CU59" s="42">
        <f t="shared" ref="CU59" si="255">(CT59/CQ59)*100</f>
        <v>44.881030342719932</v>
      </c>
      <c r="CV59" s="43">
        <f>(CT59/CQ$56)*100</f>
        <v>44.39645864824012</v>
      </c>
      <c r="CW59" s="44">
        <f>(CT59/$CQ$115)*100</f>
        <v>9.834026880948965</v>
      </c>
      <c r="CX59" s="36">
        <v>2930</v>
      </c>
      <c r="CY59" s="37">
        <v>1882</v>
      </c>
      <c r="CZ59" s="38">
        <f t="shared" ref="CZ59:CZ61" si="256">SUM(CX59:CY59)</f>
        <v>4812</v>
      </c>
      <c r="DA59" s="39">
        <f>(CZ59/CZ$56)*100</f>
        <v>99.175597691673531</v>
      </c>
      <c r="DB59" s="40">
        <f>(CZ59/$CZ$115)*100</f>
        <v>20.640844164200232</v>
      </c>
      <c r="DC59" s="41">
        <f>CZ59-2578</f>
        <v>2234</v>
      </c>
      <c r="DD59" s="42">
        <f t="shared" ref="DD59:DD61" si="257">(DC59/CZ59)*100</f>
        <v>46.425602660016622</v>
      </c>
      <c r="DE59" s="43">
        <f>(DC59/CZ$56)*100</f>
        <v>46.042868920032973</v>
      </c>
      <c r="DF59" s="44">
        <f t="shared" si="65"/>
        <v>9.5826362973448287</v>
      </c>
    </row>
    <row r="60" spans="1:110">
      <c r="A60" s="34">
        <v>40134</v>
      </c>
      <c r="B60" s="35" t="s">
        <v>226</v>
      </c>
      <c r="C60" s="36"/>
      <c r="D60" s="37"/>
      <c r="E60" s="38"/>
      <c r="F60" s="39"/>
      <c r="G60" s="40"/>
      <c r="H60" s="41"/>
      <c r="I60" s="42"/>
      <c r="J60" s="43"/>
      <c r="K60" s="44"/>
      <c r="L60" s="36"/>
      <c r="M60" s="37"/>
      <c r="N60" s="38"/>
      <c r="O60" s="39"/>
      <c r="P60" s="40"/>
      <c r="Q60" s="41"/>
      <c r="R60" s="42"/>
      <c r="S60" s="43"/>
      <c r="T60" s="44"/>
      <c r="U60" s="36"/>
      <c r="V60" s="37"/>
      <c r="W60" s="38"/>
      <c r="X60" s="39"/>
      <c r="Y60" s="40"/>
      <c r="Z60" s="41"/>
      <c r="AA60" s="42"/>
      <c r="AB60" s="43"/>
      <c r="AC60" s="44"/>
      <c r="AD60" s="36"/>
      <c r="AE60" s="37"/>
      <c r="AF60" s="38"/>
      <c r="AG60" s="39"/>
      <c r="AH60" s="40"/>
      <c r="AI60" s="41"/>
      <c r="AJ60" s="42"/>
      <c r="AK60" s="43"/>
      <c r="AL60" s="44"/>
      <c r="AM60" s="36"/>
      <c r="AN60" s="37"/>
      <c r="AO60" s="38"/>
      <c r="AP60" s="39"/>
      <c r="AQ60" s="40"/>
      <c r="AR60" s="41"/>
      <c r="AS60" s="42"/>
      <c r="AT60" s="43"/>
      <c r="AU60" s="44"/>
      <c r="AV60" s="36"/>
      <c r="AW60" s="37"/>
      <c r="AX60" s="38"/>
      <c r="AY60" s="39"/>
      <c r="AZ60" s="40"/>
      <c r="BA60" s="41"/>
      <c r="BB60" s="42"/>
      <c r="BC60" s="43"/>
      <c r="BD60" s="44"/>
      <c r="BE60" s="36"/>
      <c r="BF60" s="37"/>
      <c r="BG60" s="38"/>
      <c r="BH60" s="39"/>
      <c r="BI60" s="40"/>
      <c r="BJ60" s="41"/>
      <c r="BK60" s="42"/>
      <c r="BL60" s="43"/>
      <c r="BM60" s="44"/>
      <c r="BN60" s="36"/>
      <c r="BO60" s="37"/>
      <c r="BP60" s="38"/>
      <c r="BQ60" s="39"/>
      <c r="BR60" s="40"/>
      <c r="BS60" s="41"/>
      <c r="BT60" s="42"/>
      <c r="BU60" s="43"/>
      <c r="BV60" s="44"/>
      <c r="BW60" s="36"/>
      <c r="BX60" s="37"/>
      <c r="BY60" s="38"/>
      <c r="BZ60" s="39"/>
      <c r="CA60" s="40"/>
      <c r="CB60" s="41"/>
      <c r="CC60" s="42"/>
      <c r="CD60" s="43"/>
      <c r="CE60" s="44"/>
      <c r="CF60" s="36"/>
      <c r="CG60" s="37"/>
      <c r="CH60" s="38"/>
      <c r="CI60" s="39"/>
      <c r="CJ60" s="40"/>
      <c r="CK60" s="41"/>
      <c r="CL60" s="42"/>
      <c r="CM60" s="43"/>
      <c r="CN60" s="44"/>
      <c r="CO60" s="36"/>
      <c r="CP60" s="37">
        <v>50</v>
      </c>
      <c r="CQ60" s="38">
        <f t="shared" ref="CQ60:CQ61" si="258">SUM(CO60:CP60)</f>
        <v>50</v>
      </c>
      <c r="CR60" s="39">
        <f>(CQ60/CQ$56)*100</f>
        <v>1.0796804145972791</v>
      </c>
      <c r="CS60" s="40">
        <f>(CQ60/$CQ$115)*100</f>
        <v>0.23915435021763048</v>
      </c>
      <c r="CT60" s="41">
        <f>CQ60-45</f>
        <v>5</v>
      </c>
      <c r="CU60" s="42">
        <f t="shared" ref="CU60:CU61" si="259">(CT60/CQ60)*100</f>
        <v>10</v>
      </c>
      <c r="CV60" s="43">
        <f>(CT60/CQ$56)*100</f>
        <v>0.10796804145972792</v>
      </c>
      <c r="CW60" s="44">
        <f>(CT60/$CQ$115)*100</f>
        <v>2.3915435021763048E-2</v>
      </c>
      <c r="CX60" s="36">
        <v>40</v>
      </c>
      <c r="CY60" s="37"/>
      <c r="CZ60" s="38">
        <f t="shared" si="256"/>
        <v>40</v>
      </c>
      <c r="DA60" s="39">
        <f>(CZ60/CZ$56)*100</f>
        <v>0.82440230832646322</v>
      </c>
      <c r="DB60" s="40">
        <f>(CZ60/$CZ$115)*100</f>
        <v>0.17157808947797368</v>
      </c>
      <c r="DC60" s="41">
        <f>CZ60-35</f>
        <v>5</v>
      </c>
      <c r="DD60" s="42">
        <f t="shared" si="257"/>
        <v>12.5</v>
      </c>
      <c r="DE60" s="43">
        <f>(DC60/CZ$56)*100</f>
        <v>0.1030502885408079</v>
      </c>
      <c r="DF60" s="44">
        <f t="shared" si="65"/>
        <v>2.144726118474671E-2</v>
      </c>
    </row>
    <row r="61" spans="1:110">
      <c r="A61" s="385" t="s">
        <v>58</v>
      </c>
      <c r="B61" s="386"/>
      <c r="C61" s="16">
        <f>SUM(C62,C65,C67,C69)</f>
        <v>2798</v>
      </c>
      <c r="D61" s="17">
        <f>SUM(D62,D65,D67,D69)</f>
        <v>978</v>
      </c>
      <c r="E61" s="18">
        <f t="shared" si="49"/>
        <v>3776</v>
      </c>
      <c r="F61" s="19">
        <f>(E61/E$61)*100</f>
        <v>100</v>
      </c>
      <c r="G61" s="20">
        <f>(E61/$E$115)*100</f>
        <v>6.7654489097522088</v>
      </c>
      <c r="H61" s="21">
        <f>SUM(H62,H65,H67,H69)</f>
        <v>887</v>
      </c>
      <c r="I61" s="22">
        <f>(H61/E61)*100</f>
        <v>23.490466101694913</v>
      </c>
      <c r="J61" s="23">
        <f>(H61/E$61)*100</f>
        <v>23.490466101694913</v>
      </c>
      <c r="K61" s="24">
        <f>(H61/$E$115)*100</f>
        <v>1.5892354827728308</v>
      </c>
      <c r="L61" s="16">
        <f>SUM(L62,L65,L67,L69)</f>
        <v>3208</v>
      </c>
      <c r="M61" s="17">
        <f>SUM(M62,M65,M67,M69)</f>
        <v>1571</v>
      </c>
      <c r="N61" s="18">
        <f t="shared" si="50"/>
        <v>4779</v>
      </c>
      <c r="O61" s="19">
        <f>(N61/N$61)*100</f>
        <v>100</v>
      </c>
      <c r="P61" s="20">
        <f>(N61/$N$115)*100</f>
        <v>10.796340223652999</v>
      </c>
      <c r="Q61" s="21">
        <f>SUM(Q62,Q65,Q67,Q69)</f>
        <v>1337</v>
      </c>
      <c r="R61" s="22">
        <f t="shared" si="7"/>
        <v>27.976564134756227</v>
      </c>
      <c r="S61" s="23">
        <f>(Q61/N$61)*100</f>
        <v>27.976564134756227</v>
      </c>
      <c r="T61" s="24">
        <f>(Q61/$N$115)*100</f>
        <v>3.0204450468767652</v>
      </c>
      <c r="U61" s="16">
        <f>SUM(U62,U65,U67,U69)</f>
        <v>2546</v>
      </c>
      <c r="V61" s="17">
        <f>SUM(V62,V65,V67,V69)</f>
        <v>1336</v>
      </c>
      <c r="W61" s="18">
        <f t="shared" si="52"/>
        <v>3882</v>
      </c>
      <c r="X61" s="19">
        <f>(W61/W$61)*100</f>
        <v>100</v>
      </c>
      <c r="Y61" s="20">
        <f>(W61/$W$115)*100</f>
        <v>10.393574297188755</v>
      </c>
      <c r="Z61" s="21">
        <f>SUM(Z62,Z65,Z67,Z69)</f>
        <v>700</v>
      </c>
      <c r="AA61" s="22">
        <f t="shared" si="11"/>
        <v>18.031942297784649</v>
      </c>
      <c r="AB61" s="23">
        <f>(Z61/W$61)*100</f>
        <v>18.031942297784649</v>
      </c>
      <c r="AC61" s="24">
        <f>(Z61/$W$115)*100</f>
        <v>1.8741633199464525</v>
      </c>
      <c r="AD61" s="16">
        <f>SUM(AD62,AD65,AD67,AD69)</f>
        <v>1543</v>
      </c>
      <c r="AE61" s="17">
        <f>SUM(AE62,AE65,AE67,AE69)</f>
        <v>1091</v>
      </c>
      <c r="AF61" s="18">
        <f t="shared" si="54"/>
        <v>2634</v>
      </c>
      <c r="AG61" s="19">
        <f>(AF61/AF$61)*100</f>
        <v>100</v>
      </c>
      <c r="AH61" s="20">
        <f>(AF61/$AF$115)*100</f>
        <v>7.528080253794049</v>
      </c>
      <c r="AI61" s="21">
        <f>SUM(AI62,AI65,AI67,AI69)</f>
        <v>861</v>
      </c>
      <c r="AJ61" s="22">
        <f t="shared" si="15"/>
        <v>32.687927107061505</v>
      </c>
      <c r="AK61" s="23">
        <f>(AI61/AF$61)*100</f>
        <v>32.687927107061505</v>
      </c>
      <c r="AL61" s="24">
        <f>(AI61/$AF$115)*100</f>
        <v>2.4607733859212897</v>
      </c>
      <c r="AM61" s="16">
        <f>SUM(AM62,AM65,AM67,AM69)</f>
        <v>1403</v>
      </c>
      <c r="AN61" s="17">
        <f>SUM(AN62,AN65,AN67,AN69)</f>
        <v>1055</v>
      </c>
      <c r="AO61" s="18">
        <f t="shared" si="55"/>
        <v>2458</v>
      </c>
      <c r="AP61" s="19">
        <f>(AO61/AO$61)*100</f>
        <v>100</v>
      </c>
      <c r="AQ61" s="20">
        <f>(AO61/$AO$115)*100</f>
        <v>7.9170290205172797</v>
      </c>
      <c r="AR61" s="21">
        <f>SUM(AR62,AR65,AR67,AR69)</f>
        <v>749</v>
      </c>
      <c r="AS61" s="22">
        <f t="shared" si="20"/>
        <v>30.471928397070791</v>
      </c>
      <c r="AT61" s="23">
        <f>(AR61/AO$61)*100</f>
        <v>30.471928397070791</v>
      </c>
      <c r="AU61" s="24">
        <f>(AR61/$AO$115)*100</f>
        <v>2.4124714143073405</v>
      </c>
      <c r="AV61" s="16">
        <f>SUM(AV62,AV65,AV67,AV69)</f>
        <v>1324</v>
      </c>
      <c r="AW61" s="17">
        <f>SUM(AW62,AW65,AW67,AW69)</f>
        <v>1345</v>
      </c>
      <c r="AX61" s="18">
        <f t="shared" si="56"/>
        <v>2669</v>
      </c>
      <c r="AY61" s="19">
        <f>(AX61/AX$61)*100</f>
        <v>100</v>
      </c>
      <c r="AZ61" s="20">
        <f t="shared" ref="AZ61:AZ68" si="260">(AX61/$AX$115)*100</f>
        <v>7.3774116866604009</v>
      </c>
      <c r="BA61" s="21">
        <f>SUM(BA62,BA65,BA67,BA69)</f>
        <v>1027</v>
      </c>
      <c r="BB61" s="22">
        <f t="shared" si="25"/>
        <v>38.478831022855005</v>
      </c>
      <c r="BC61" s="23">
        <f>(BA61/AX$61)*100</f>
        <v>38.478831022855005</v>
      </c>
      <c r="BD61" s="24">
        <f>(BA61/$AX$115)*100</f>
        <v>2.8387417767704131</v>
      </c>
      <c r="BE61" s="16">
        <f>SUM(BE62,BE65,BE67,BE69)</f>
        <v>1287</v>
      </c>
      <c r="BF61" s="17">
        <f>SUM(BF62,BF65,BF67,BF69)</f>
        <v>835</v>
      </c>
      <c r="BG61" s="18">
        <f t="shared" si="57"/>
        <v>2122</v>
      </c>
      <c r="BH61" s="19">
        <f>(BG61/BG$61)*100</f>
        <v>100</v>
      </c>
      <c r="BI61" s="20">
        <f>(BG61/$BG$115)*100</f>
        <v>7.7397235291972137</v>
      </c>
      <c r="BJ61" s="21">
        <f>SUM(BJ62,BJ65,BJ67,BJ69)</f>
        <v>749</v>
      </c>
      <c r="BK61" s="22">
        <f t="shared" si="30"/>
        <v>35.296889726672944</v>
      </c>
      <c r="BL61" s="23">
        <f>(BJ61/BG$61)*100</f>
        <v>35.296889726672944</v>
      </c>
      <c r="BM61" s="24">
        <f>(BJ61/$BG$115)*100</f>
        <v>2.7318816792501002</v>
      </c>
      <c r="BN61" s="16">
        <f>SUM(BN62,BN65,BN67,BN69)</f>
        <v>1173</v>
      </c>
      <c r="BO61" s="17">
        <f>SUM(BO62,BO65,BO67,BO69)</f>
        <v>785</v>
      </c>
      <c r="BP61" s="18">
        <f t="shared" si="58"/>
        <v>1958</v>
      </c>
      <c r="BQ61" s="19">
        <f>(BP61/BP$61)*100</f>
        <v>100</v>
      </c>
      <c r="BR61" s="20">
        <f>(BP61/$BP$115)*100</f>
        <v>7.3839423765886032</v>
      </c>
      <c r="BS61" s="21">
        <f>SUM(BS62,BS65,BS67,BS69)</f>
        <v>730</v>
      </c>
      <c r="BT61" s="22">
        <f t="shared" si="35"/>
        <v>37.282941777323799</v>
      </c>
      <c r="BU61" s="23">
        <f>(BS61/BP$61)*100</f>
        <v>37.282941777323799</v>
      </c>
      <c r="BV61" s="24">
        <f>(BS61/$BP$115)*100</f>
        <v>2.7529509371346683</v>
      </c>
      <c r="BW61" s="16">
        <f>SUM(BW62,BW65,BW67,BW69)</f>
        <v>1180</v>
      </c>
      <c r="BX61" s="17">
        <f>SUM(BX62,BX65,BX67,BX69)</f>
        <v>914</v>
      </c>
      <c r="BY61" s="18">
        <f t="shared" si="59"/>
        <v>2094</v>
      </c>
      <c r="BZ61" s="19">
        <f>(BY61/BY$61)*100</f>
        <v>100</v>
      </c>
      <c r="CA61" s="20">
        <f>(BY61/$BY$115)*100</f>
        <v>7.7315019937970755</v>
      </c>
      <c r="CB61" s="21">
        <f>SUM(CB62,CB65,CB67,CB69)</f>
        <v>1119</v>
      </c>
      <c r="CC61" s="22">
        <f t="shared" si="40"/>
        <v>53.438395415472783</v>
      </c>
      <c r="CD61" s="23">
        <f>(CB61/BY$61)*100</f>
        <v>53.438395415472783</v>
      </c>
      <c r="CE61" s="24">
        <f>(CB61/$BY$115)*100</f>
        <v>4.1315906070004429</v>
      </c>
      <c r="CF61" s="16">
        <f>SUM(CF62,CF65,CF67,CF69)</f>
        <v>982</v>
      </c>
      <c r="CG61" s="17">
        <f>SUM(CG62,CG65,CG67,CG69)</f>
        <v>820</v>
      </c>
      <c r="CH61" s="18">
        <f t="shared" si="60"/>
        <v>1802</v>
      </c>
      <c r="CI61" s="19">
        <f>(CH61/CH$61)*100</f>
        <v>100</v>
      </c>
      <c r="CJ61" s="20">
        <f>(CH61/$CH$115)*100</f>
        <v>8.3133419450083039</v>
      </c>
      <c r="CK61" s="21">
        <f>SUM(CK62,CK65,CK67,CK69)</f>
        <v>722</v>
      </c>
      <c r="CL61" s="22">
        <f t="shared" si="45"/>
        <v>40.066592674805776</v>
      </c>
      <c r="CM61" s="23">
        <f>(CK61/CH$61)*100</f>
        <v>40.066592674805776</v>
      </c>
      <c r="CN61" s="24">
        <f>(CK61/$CH$115)*100</f>
        <v>3.3308728547702526</v>
      </c>
      <c r="CO61" s="16">
        <f>SUM(CO62,CO65,CO67,CO69)</f>
        <v>1064</v>
      </c>
      <c r="CP61" s="17">
        <f>SUM(CP62,CP65,CP67,CP69)</f>
        <v>729</v>
      </c>
      <c r="CQ61" s="18">
        <f t="shared" si="258"/>
        <v>1793</v>
      </c>
      <c r="CR61" s="19">
        <f>(CQ61/CQ$61)*100</f>
        <v>100</v>
      </c>
      <c r="CS61" s="20">
        <f>(CQ61/$CQ$115)*100</f>
        <v>8.5760749988042289</v>
      </c>
      <c r="CT61" s="21">
        <f>SUM(CT62,CT65,CT67,CT69)</f>
        <v>698</v>
      </c>
      <c r="CU61" s="22">
        <f t="shared" si="259"/>
        <v>38.929168990518683</v>
      </c>
      <c r="CV61" s="23">
        <f>(CT61/CQ$61)*100</f>
        <v>38.929168990518683</v>
      </c>
      <c r="CW61" s="24">
        <f>(CT61/$CQ$115)*100</f>
        <v>3.338594729038121</v>
      </c>
      <c r="CX61" s="16">
        <f>SUM(CX62,CX65,CX67,CX69)</f>
        <v>1122</v>
      </c>
      <c r="CY61" s="17">
        <f>SUM(CY62,CY65,CY67,CY69)</f>
        <v>826</v>
      </c>
      <c r="CZ61" s="18">
        <f t="shared" si="256"/>
        <v>1948</v>
      </c>
      <c r="DA61" s="19">
        <f>(CZ61/CZ$61)*100</f>
        <v>100</v>
      </c>
      <c r="DB61" s="20">
        <f>(CZ61/$CZ$115)*100</f>
        <v>8.3558529575773175</v>
      </c>
      <c r="DC61" s="21">
        <f>SUM(DC62,DC65,DC67,DC69)</f>
        <v>755</v>
      </c>
      <c r="DD61" s="22">
        <f t="shared" si="257"/>
        <v>38.757700205338807</v>
      </c>
      <c r="DE61" s="23">
        <f>(DC61/CZ$61)*100</f>
        <v>38.757700205338807</v>
      </c>
      <c r="DF61" s="24">
        <f t="shared" si="65"/>
        <v>3.238536438896753</v>
      </c>
    </row>
    <row r="62" spans="1:110">
      <c r="A62" s="383" t="s">
        <v>59</v>
      </c>
      <c r="B62" s="384"/>
      <c r="C62" s="25">
        <f>SUM(C63:C64)</f>
        <v>2798</v>
      </c>
      <c r="D62" s="26">
        <f>SUM(D63:D64)</f>
        <v>978</v>
      </c>
      <c r="E62" s="27">
        <f t="shared" si="49"/>
        <v>3776</v>
      </c>
      <c r="F62" s="28">
        <f>(E62/E$61)*100</f>
        <v>100</v>
      </c>
      <c r="G62" s="29">
        <f>(E62/$E$115)*100</f>
        <v>6.7654489097522088</v>
      </c>
      <c r="H62" s="30">
        <f>SUM(H63:H64)</f>
        <v>887</v>
      </c>
      <c r="I62" s="31">
        <f>(H62/E62)*100</f>
        <v>23.490466101694913</v>
      </c>
      <c r="J62" s="32">
        <f>(H62/E$61)*100</f>
        <v>23.490466101694913</v>
      </c>
      <c r="K62" s="33">
        <f>(H62/$E$115)*100</f>
        <v>1.5892354827728308</v>
      </c>
      <c r="L62" s="25">
        <f>SUM(L63:L64)</f>
        <v>1787</v>
      </c>
      <c r="M62" s="26">
        <f>SUM(M63:M64)</f>
        <v>795</v>
      </c>
      <c r="N62" s="27">
        <f t="shared" si="50"/>
        <v>2582</v>
      </c>
      <c r="O62" s="28">
        <f t="shared" ref="O62:O68" si="261">(N62/N$61)*100</f>
        <v>54.028039338773802</v>
      </c>
      <c r="P62" s="29">
        <f>(N62/$N$115)*100</f>
        <v>5.8330509431831015</v>
      </c>
      <c r="Q62" s="30">
        <f>SUM(Q63:Q64)</f>
        <v>707</v>
      </c>
      <c r="R62" s="31">
        <f t="shared" si="7"/>
        <v>27.381874515879161</v>
      </c>
      <c r="S62" s="32">
        <f t="shared" ref="S62:S68" si="262">(Q62/N$61)*100</f>
        <v>14.793889935132873</v>
      </c>
      <c r="T62" s="33">
        <f>(Q62/$N$115)*100</f>
        <v>1.5971986897097028</v>
      </c>
      <c r="U62" s="25">
        <f>SUM(U63:U64)</f>
        <v>1420</v>
      </c>
      <c r="V62" s="26">
        <f>SUM(V63:V64)</f>
        <v>688</v>
      </c>
      <c r="W62" s="27">
        <f t="shared" si="52"/>
        <v>2108</v>
      </c>
      <c r="X62" s="28">
        <f t="shared" ref="X62:X68" si="263">(W62/W$61)*100</f>
        <v>54.301906233900056</v>
      </c>
      <c r="Y62" s="29">
        <f>(W62/$W$115)*100</f>
        <v>5.643908969210174</v>
      </c>
      <c r="Z62" s="30">
        <f>SUM(Z63:Z64)</f>
        <v>414</v>
      </c>
      <c r="AA62" s="31">
        <f t="shared" si="11"/>
        <v>19.639468690702085</v>
      </c>
      <c r="AB62" s="32">
        <f t="shared" ref="AB62:AB68" si="264">(Z62/W$61)*100</f>
        <v>10.664605873261205</v>
      </c>
      <c r="AC62" s="33">
        <f>(Z62/$W$115)*100</f>
        <v>1.1084337349397591</v>
      </c>
      <c r="AD62" s="25">
        <f>SUM(AD63:AD64)</f>
        <v>486</v>
      </c>
      <c r="AE62" s="26">
        <f>SUM(AE63:AE64)</f>
        <v>318</v>
      </c>
      <c r="AF62" s="27">
        <f t="shared" si="54"/>
        <v>804</v>
      </c>
      <c r="AG62" s="28">
        <f t="shared" ref="AG62:AG68" si="265">(AF62/AF$61)*100</f>
        <v>30.52391799544419</v>
      </c>
      <c r="AH62" s="29">
        <f>(AF62/$AF$115)*100</f>
        <v>2.2978650432993226</v>
      </c>
      <c r="AI62" s="30">
        <f>SUM(AI63:AI64)</f>
        <v>299</v>
      </c>
      <c r="AJ62" s="31">
        <f t="shared" si="15"/>
        <v>37.189054726368163</v>
      </c>
      <c r="AK62" s="32">
        <f t="shared" ref="AK62:AK68" si="266">(AI62/AF$61)*100</f>
        <v>11.351556567957481</v>
      </c>
      <c r="AL62" s="33">
        <f>(AI62/$AF$115)*100</f>
        <v>0.85455428849066839</v>
      </c>
      <c r="AM62" s="25">
        <f>SUM(AM63:AM64)</f>
        <v>397</v>
      </c>
      <c r="AN62" s="26">
        <f>SUM(AN63:AN64)</f>
        <v>328</v>
      </c>
      <c r="AO62" s="27">
        <f t="shared" si="55"/>
        <v>725</v>
      </c>
      <c r="AP62" s="28">
        <f t="shared" ref="AP62:AP68" si="267">(AO62/AO$61)*100</f>
        <v>29.49552481692433</v>
      </c>
      <c r="AQ62" s="29">
        <f>(AO62/$AO$115)*100</f>
        <v>2.3351692595097755</v>
      </c>
      <c r="AR62" s="30">
        <f>SUM(AR63:AR64)</f>
        <v>225</v>
      </c>
      <c r="AS62" s="31">
        <f t="shared" si="20"/>
        <v>31.03448275862069</v>
      </c>
      <c r="AT62" s="32">
        <f t="shared" ref="AT62:AT68" si="268">(AR62/AO$61)*100</f>
        <v>9.153783563873068</v>
      </c>
      <c r="AU62" s="33">
        <f>(AR62/$AO$115)*100</f>
        <v>0.72470770122717165</v>
      </c>
      <c r="AV62" s="25">
        <f>SUM(AV63:AV64)</f>
        <v>314</v>
      </c>
      <c r="AW62" s="26">
        <f>SUM(AW63:AW64)</f>
        <v>497</v>
      </c>
      <c r="AX62" s="27">
        <f t="shared" si="56"/>
        <v>811</v>
      </c>
      <c r="AY62" s="28">
        <f t="shared" ref="AY62:AY68" si="269">(AX62/AX$61)*100</f>
        <v>30.385912326714127</v>
      </c>
      <c r="AZ62" s="29">
        <f t="shared" si="260"/>
        <v>2.2416938470893917</v>
      </c>
      <c r="BA62" s="30">
        <f>SUM(BA63:BA64)</f>
        <v>269</v>
      </c>
      <c r="BB62" s="31">
        <f t="shared" si="25"/>
        <v>33.168927250308258</v>
      </c>
      <c r="BC62" s="32">
        <f t="shared" ref="BC62:BC68" si="270">(BA62/AX$61)*100</f>
        <v>10.078681153990258</v>
      </c>
      <c r="BD62" s="33">
        <f>(BA62/$AX$115)*100</f>
        <v>0.74354580131571668</v>
      </c>
      <c r="BE62" s="25">
        <f>SUM(BE63:BE64)</f>
        <v>448</v>
      </c>
      <c r="BF62" s="26">
        <f>SUM(BF63:BF64)</f>
        <v>342</v>
      </c>
      <c r="BG62" s="27">
        <f t="shared" si="57"/>
        <v>790</v>
      </c>
      <c r="BH62" s="28">
        <f t="shared" ref="BH62:BH68" si="271">(BG62/BG$61)*100</f>
        <v>37.22902921771913</v>
      </c>
      <c r="BI62" s="29">
        <f>(BG62/$BG$115)*100</f>
        <v>2.8814239340555132</v>
      </c>
      <c r="BJ62" s="30">
        <f>SUM(BJ63:BJ64)</f>
        <v>320</v>
      </c>
      <c r="BK62" s="31">
        <f t="shared" si="30"/>
        <v>40.506329113924053</v>
      </c>
      <c r="BL62" s="32">
        <f t="shared" ref="BL62:BL68" si="272">(BJ62/BG$61)*100</f>
        <v>15.080113100848255</v>
      </c>
      <c r="BM62" s="33">
        <f>(BJ62/$BG$115)*100</f>
        <v>1.167159061895904</v>
      </c>
      <c r="BN62" s="25">
        <f>SUM(BN63:BN64)</f>
        <v>443</v>
      </c>
      <c r="BO62" s="26">
        <f>SUM(BO63:BO64)</f>
        <v>313</v>
      </c>
      <c r="BP62" s="27">
        <f t="shared" si="58"/>
        <v>756</v>
      </c>
      <c r="BQ62" s="28">
        <f t="shared" ref="BQ62:BQ68" si="273">(BP62/BP$61)*100</f>
        <v>38.610827374872322</v>
      </c>
      <c r="BR62" s="29">
        <f>(BP62/$BP$115)*100</f>
        <v>2.8510012444846704</v>
      </c>
      <c r="BS62" s="30">
        <f>SUM(BS63:BS64)</f>
        <v>291</v>
      </c>
      <c r="BT62" s="31">
        <f t="shared" si="35"/>
        <v>38.492063492063494</v>
      </c>
      <c r="BU62" s="32">
        <f t="shared" ref="BU62:BU68" si="274">(BS62/BP$61)*100</f>
        <v>14.862104187946883</v>
      </c>
      <c r="BV62" s="33">
        <f>(BS62/$BP$115)*100</f>
        <v>1.0974092091865597</v>
      </c>
      <c r="BW62" s="25">
        <f>SUM(BW63:BW64)</f>
        <v>610</v>
      </c>
      <c r="BX62" s="26">
        <f>SUM(BX63:BX64)</f>
        <v>477</v>
      </c>
      <c r="BY62" s="27">
        <f t="shared" si="59"/>
        <v>1087</v>
      </c>
      <c r="BZ62" s="28">
        <f t="shared" ref="BZ62:BZ68" si="275">(BY62/BY$61)*100</f>
        <v>51.91021967526266</v>
      </c>
      <c r="CA62" s="29">
        <f>(BY62/$BY$115)*100</f>
        <v>4.0134396691773739</v>
      </c>
      <c r="CB62" s="30">
        <f>SUM(CB63:CB64)</f>
        <v>593</v>
      </c>
      <c r="CC62" s="31">
        <f t="shared" si="40"/>
        <v>54.553817847286112</v>
      </c>
      <c r="CD62" s="32">
        <f t="shared" ref="CD62:CD68" si="276">(CB62/BY$61)*100</f>
        <v>28.319006685768866</v>
      </c>
      <c r="CE62" s="33">
        <f>(CB62/$BY$115)*100</f>
        <v>2.1894845665337468</v>
      </c>
      <c r="CF62" s="25">
        <f>SUM(CF63:CF64)</f>
        <v>575</v>
      </c>
      <c r="CG62" s="26">
        <f>SUM(CG63:CG64)</f>
        <v>378</v>
      </c>
      <c r="CH62" s="27">
        <f t="shared" si="60"/>
        <v>953</v>
      </c>
      <c r="CI62" s="28">
        <f t="shared" ref="CI62:CI68" si="277">(CH62/CH$61)*100</f>
        <v>52.885682574916757</v>
      </c>
      <c r="CJ62" s="29">
        <f>(CH62/$CH$115)*100</f>
        <v>4.3965676324045031</v>
      </c>
      <c r="CK62" s="30">
        <f>SUM(CK63:CK64)</f>
        <v>401</v>
      </c>
      <c r="CL62" s="31">
        <f t="shared" si="45"/>
        <v>42.077649527806926</v>
      </c>
      <c r="CM62" s="32">
        <f t="shared" ref="CM62:CM68" si="278">(CK62/CH$61)*100</f>
        <v>22.253052164261931</v>
      </c>
      <c r="CN62" s="33">
        <f>(CK62/$CH$115)*100</f>
        <v>1.8499723196161653</v>
      </c>
      <c r="CO62" s="25"/>
      <c r="CP62" s="26"/>
      <c r="CQ62" s="27"/>
      <c r="CR62" s="28"/>
      <c r="CS62" s="29"/>
      <c r="CT62" s="30"/>
      <c r="CU62" s="31"/>
      <c r="CV62" s="32"/>
      <c r="CW62" s="33"/>
      <c r="CX62" s="25"/>
      <c r="CY62" s="26"/>
      <c r="CZ62" s="27"/>
      <c r="DA62" s="28"/>
      <c r="DB62" s="29"/>
      <c r="DC62" s="30"/>
      <c r="DD62" s="31"/>
      <c r="DE62" s="32"/>
      <c r="DF62" s="33"/>
    </row>
    <row r="63" spans="1:110">
      <c r="A63" s="34">
        <v>50174</v>
      </c>
      <c r="B63" s="35" t="s">
        <v>60</v>
      </c>
      <c r="C63" s="36">
        <v>2798</v>
      </c>
      <c r="D63" s="37">
        <v>978</v>
      </c>
      <c r="E63" s="38">
        <f t="shared" si="49"/>
        <v>3776</v>
      </c>
      <c r="F63" s="39">
        <f>(E63/E$61)*100</f>
        <v>100</v>
      </c>
      <c r="G63" s="40">
        <f>(E63/$E$115)*100</f>
        <v>6.7654489097522088</v>
      </c>
      <c r="H63" s="41">
        <v>887</v>
      </c>
      <c r="I63" s="42">
        <f>(H63/E63)*100</f>
        <v>23.490466101694913</v>
      </c>
      <c r="J63" s="43">
        <f>(H63/E$61)*100</f>
        <v>23.490466101694913</v>
      </c>
      <c r="K63" s="44">
        <f>(H63/$E$115)*100</f>
        <v>1.5892354827728308</v>
      </c>
      <c r="L63" s="36">
        <v>1787</v>
      </c>
      <c r="M63" s="37">
        <v>795</v>
      </c>
      <c r="N63" s="38">
        <f t="shared" si="50"/>
        <v>2582</v>
      </c>
      <c r="O63" s="39">
        <f t="shared" si="261"/>
        <v>54.028039338773802</v>
      </c>
      <c r="P63" s="40">
        <f>(N63/$N$115)*100</f>
        <v>5.8330509431831015</v>
      </c>
      <c r="Q63" s="41">
        <v>707</v>
      </c>
      <c r="R63" s="42">
        <f t="shared" si="7"/>
        <v>27.381874515879161</v>
      </c>
      <c r="S63" s="43">
        <f t="shared" si="262"/>
        <v>14.793889935132873</v>
      </c>
      <c r="T63" s="44">
        <f>(Q63/$N$115)*100</f>
        <v>1.5971986897097028</v>
      </c>
      <c r="U63" s="36">
        <v>1420</v>
      </c>
      <c r="V63" s="37">
        <v>688</v>
      </c>
      <c r="W63" s="38">
        <f t="shared" si="52"/>
        <v>2108</v>
      </c>
      <c r="X63" s="39">
        <f t="shared" si="263"/>
        <v>54.301906233900056</v>
      </c>
      <c r="Y63" s="40">
        <f>(W63/$W$115)*100</f>
        <v>5.643908969210174</v>
      </c>
      <c r="Z63" s="41">
        <v>414</v>
      </c>
      <c r="AA63" s="42">
        <f t="shared" si="11"/>
        <v>19.639468690702085</v>
      </c>
      <c r="AB63" s="43">
        <f t="shared" si="264"/>
        <v>10.664605873261205</v>
      </c>
      <c r="AC63" s="44">
        <f>(Z63/$W$115)*100</f>
        <v>1.1084337349397591</v>
      </c>
      <c r="AD63" s="36">
        <v>486</v>
      </c>
      <c r="AE63" s="37">
        <v>318</v>
      </c>
      <c r="AF63" s="38">
        <f t="shared" si="54"/>
        <v>804</v>
      </c>
      <c r="AG63" s="39">
        <f t="shared" si="265"/>
        <v>30.52391799544419</v>
      </c>
      <c r="AH63" s="40">
        <f>(AF63/$AF$115)*100</f>
        <v>2.2978650432993226</v>
      </c>
      <c r="AI63" s="41">
        <v>299</v>
      </c>
      <c r="AJ63" s="42">
        <f t="shared" si="15"/>
        <v>37.189054726368163</v>
      </c>
      <c r="AK63" s="43">
        <f t="shared" si="266"/>
        <v>11.351556567957481</v>
      </c>
      <c r="AL63" s="44">
        <f>(AI63/$AF$115)*100</f>
        <v>0.85455428849066839</v>
      </c>
      <c r="AM63" s="36">
        <v>397</v>
      </c>
      <c r="AN63" s="37">
        <v>328</v>
      </c>
      <c r="AO63" s="38">
        <f t="shared" si="55"/>
        <v>725</v>
      </c>
      <c r="AP63" s="39">
        <f t="shared" si="267"/>
        <v>29.49552481692433</v>
      </c>
      <c r="AQ63" s="40">
        <f>(AO63/$AO$115)*100</f>
        <v>2.3351692595097755</v>
      </c>
      <c r="AR63" s="41">
        <v>225</v>
      </c>
      <c r="AS63" s="42">
        <f t="shared" si="20"/>
        <v>31.03448275862069</v>
      </c>
      <c r="AT63" s="43">
        <f t="shared" si="268"/>
        <v>9.153783563873068</v>
      </c>
      <c r="AU63" s="44">
        <f>(AR63/$AO$115)*100</f>
        <v>0.72470770122717165</v>
      </c>
      <c r="AV63" s="36">
        <v>314</v>
      </c>
      <c r="AW63" s="37"/>
      <c r="AX63" s="38">
        <f t="shared" si="56"/>
        <v>314</v>
      </c>
      <c r="AY63" s="39">
        <f t="shared" si="269"/>
        <v>11.76470588235294</v>
      </c>
      <c r="AZ63" s="40">
        <f t="shared" si="260"/>
        <v>0.86793078666592949</v>
      </c>
      <c r="BA63" s="41">
        <v>129</v>
      </c>
      <c r="BB63" s="42">
        <f t="shared" si="25"/>
        <v>41.082802547770704</v>
      </c>
      <c r="BC63" s="43">
        <f t="shared" si="270"/>
        <v>4.8332708879730237</v>
      </c>
      <c r="BD63" s="44">
        <f>(BA63/$AX$115)*100</f>
        <v>0.3565702913372768</v>
      </c>
      <c r="BE63" s="36"/>
      <c r="BF63" s="37"/>
      <c r="BG63" s="38"/>
      <c r="BH63" s="39"/>
      <c r="BI63" s="40"/>
      <c r="BJ63" s="41"/>
      <c r="BK63" s="42"/>
      <c r="BL63" s="43"/>
      <c r="BM63" s="44"/>
      <c r="BN63" s="36"/>
      <c r="BO63" s="37"/>
      <c r="BP63" s="38"/>
      <c r="BQ63" s="39"/>
      <c r="BR63" s="40"/>
      <c r="BS63" s="41"/>
      <c r="BT63" s="42"/>
      <c r="BU63" s="43"/>
      <c r="BV63" s="44"/>
      <c r="BW63" s="36"/>
      <c r="BX63" s="37"/>
      <c r="BY63" s="38"/>
      <c r="BZ63" s="39"/>
      <c r="CA63" s="40"/>
      <c r="CB63" s="41"/>
      <c r="CC63" s="42"/>
      <c r="CD63" s="43"/>
      <c r="CE63" s="44"/>
      <c r="CF63" s="36"/>
      <c r="CG63" s="37"/>
      <c r="CH63" s="38"/>
      <c r="CI63" s="39"/>
      <c r="CJ63" s="40"/>
      <c r="CK63" s="41"/>
      <c r="CL63" s="42"/>
      <c r="CM63" s="43"/>
      <c r="CN63" s="44"/>
      <c r="CO63" s="36"/>
      <c r="CP63" s="37"/>
      <c r="CQ63" s="38"/>
      <c r="CR63" s="39"/>
      <c r="CS63" s="40"/>
      <c r="CT63" s="41"/>
      <c r="CU63" s="42"/>
      <c r="CV63" s="43"/>
      <c r="CW63" s="44"/>
      <c r="CX63" s="36"/>
      <c r="CY63" s="37"/>
      <c r="CZ63" s="38"/>
      <c r="DA63" s="39"/>
      <c r="DB63" s="40"/>
      <c r="DC63" s="41"/>
      <c r="DD63" s="42"/>
      <c r="DE63" s="43"/>
      <c r="DF63" s="44"/>
    </row>
    <row r="64" spans="1:110">
      <c r="A64" s="34">
        <v>50184</v>
      </c>
      <c r="B64" s="35" t="s">
        <v>227</v>
      </c>
      <c r="C64" s="36"/>
      <c r="D64" s="37"/>
      <c r="E64" s="38"/>
      <c r="F64" s="39"/>
      <c r="G64" s="40"/>
      <c r="H64" s="41"/>
      <c r="I64" s="42"/>
      <c r="J64" s="43"/>
      <c r="K64" s="44"/>
      <c r="L64" s="36"/>
      <c r="M64" s="37"/>
      <c r="N64" s="38"/>
      <c r="O64" s="39"/>
      <c r="P64" s="40"/>
      <c r="Q64" s="41"/>
      <c r="R64" s="42"/>
      <c r="S64" s="43"/>
      <c r="T64" s="44"/>
      <c r="U64" s="36"/>
      <c r="V64" s="37"/>
      <c r="W64" s="38"/>
      <c r="X64" s="39"/>
      <c r="Y64" s="40"/>
      <c r="Z64" s="41"/>
      <c r="AA64" s="42"/>
      <c r="AB64" s="43"/>
      <c r="AC64" s="44"/>
      <c r="AD64" s="36"/>
      <c r="AE64" s="37"/>
      <c r="AF64" s="38"/>
      <c r="AG64" s="39"/>
      <c r="AH64" s="40"/>
      <c r="AI64" s="41"/>
      <c r="AJ64" s="42"/>
      <c r="AK64" s="43"/>
      <c r="AL64" s="44"/>
      <c r="AM64" s="36"/>
      <c r="AN64" s="37"/>
      <c r="AO64" s="38"/>
      <c r="AP64" s="39"/>
      <c r="AQ64" s="40"/>
      <c r="AR64" s="41"/>
      <c r="AS64" s="42"/>
      <c r="AT64" s="43"/>
      <c r="AU64" s="44"/>
      <c r="AV64" s="36"/>
      <c r="AW64" s="37">
        <v>497</v>
      </c>
      <c r="AX64" s="38">
        <f t="shared" si="56"/>
        <v>497</v>
      </c>
      <c r="AY64" s="39">
        <f t="shared" si="269"/>
        <v>18.621206444361185</v>
      </c>
      <c r="AZ64" s="40">
        <f t="shared" si="260"/>
        <v>1.3737630604234619</v>
      </c>
      <c r="BA64" s="41">
        <v>140</v>
      </c>
      <c r="BB64" s="42">
        <f t="shared" si="25"/>
        <v>28.169014084507044</v>
      </c>
      <c r="BC64" s="43">
        <f t="shared" si="270"/>
        <v>5.2454102660172346</v>
      </c>
      <c r="BD64" s="44">
        <f>(BA64/$AX$115)*100</f>
        <v>0.38697550997843994</v>
      </c>
      <c r="BE64" s="36">
        <v>448</v>
      </c>
      <c r="BF64" s="37">
        <v>342</v>
      </c>
      <c r="BG64" s="38">
        <f t="shared" si="57"/>
        <v>790</v>
      </c>
      <c r="BH64" s="39">
        <f t="shared" si="271"/>
        <v>37.22902921771913</v>
      </c>
      <c r="BI64" s="40">
        <f>(BG64/$BG$115)*100</f>
        <v>2.8814239340555132</v>
      </c>
      <c r="BJ64" s="41">
        <v>320</v>
      </c>
      <c r="BK64" s="42">
        <f t="shared" si="30"/>
        <v>40.506329113924053</v>
      </c>
      <c r="BL64" s="43">
        <f t="shared" si="272"/>
        <v>15.080113100848255</v>
      </c>
      <c r="BM64" s="44">
        <f>(BJ64/$BG$115)*100</f>
        <v>1.167159061895904</v>
      </c>
      <c r="BN64" s="36">
        <v>443</v>
      </c>
      <c r="BO64" s="37">
        <v>313</v>
      </c>
      <c r="BP64" s="38">
        <f t="shared" si="58"/>
        <v>756</v>
      </c>
      <c r="BQ64" s="39">
        <f t="shared" si="273"/>
        <v>38.610827374872322</v>
      </c>
      <c r="BR64" s="40">
        <f>(BP64/$BP$115)*100</f>
        <v>2.8510012444846704</v>
      </c>
      <c r="BS64" s="41">
        <v>291</v>
      </c>
      <c r="BT64" s="42">
        <f t="shared" si="35"/>
        <v>38.492063492063494</v>
      </c>
      <c r="BU64" s="43">
        <f t="shared" si="274"/>
        <v>14.862104187946883</v>
      </c>
      <c r="BV64" s="44">
        <f>(BS64/$BP$115)*100</f>
        <v>1.0974092091865597</v>
      </c>
      <c r="BW64" s="36">
        <v>610</v>
      </c>
      <c r="BX64" s="37">
        <v>477</v>
      </c>
      <c r="BY64" s="38">
        <f t="shared" si="59"/>
        <v>1087</v>
      </c>
      <c r="BZ64" s="39">
        <f t="shared" si="275"/>
        <v>51.91021967526266</v>
      </c>
      <c r="CA64" s="40">
        <f>(BY64/$BY$115)*100</f>
        <v>4.0134396691773739</v>
      </c>
      <c r="CB64" s="41">
        <v>593</v>
      </c>
      <c r="CC64" s="42">
        <f t="shared" si="40"/>
        <v>54.553817847286112</v>
      </c>
      <c r="CD64" s="43">
        <f t="shared" si="276"/>
        <v>28.319006685768866</v>
      </c>
      <c r="CE64" s="44">
        <f>(CB64/$BY$115)*100</f>
        <v>2.1894845665337468</v>
      </c>
      <c r="CF64" s="36">
        <v>575</v>
      </c>
      <c r="CG64" s="37">
        <v>378</v>
      </c>
      <c r="CH64" s="38">
        <f t="shared" si="60"/>
        <v>953</v>
      </c>
      <c r="CI64" s="39">
        <f t="shared" si="277"/>
        <v>52.885682574916757</v>
      </c>
      <c r="CJ64" s="40">
        <f>(CH64/$CH$115)*100</f>
        <v>4.3965676324045031</v>
      </c>
      <c r="CK64" s="41">
        <v>401</v>
      </c>
      <c r="CL64" s="42">
        <f t="shared" si="45"/>
        <v>42.077649527806926</v>
      </c>
      <c r="CM64" s="43">
        <f t="shared" si="278"/>
        <v>22.253052164261931</v>
      </c>
      <c r="CN64" s="44">
        <f>(CK64/$CH$115)*100</f>
        <v>1.8499723196161653</v>
      </c>
      <c r="CO64" s="36"/>
      <c r="CP64" s="37"/>
      <c r="CQ64" s="38"/>
      <c r="CR64" s="39"/>
      <c r="CS64" s="40"/>
      <c r="CT64" s="41"/>
      <c r="CU64" s="42"/>
      <c r="CV64" s="43"/>
      <c r="CW64" s="44"/>
      <c r="CX64" s="36"/>
      <c r="CY64" s="37"/>
      <c r="CZ64" s="38"/>
      <c r="DA64" s="39"/>
      <c r="DB64" s="40"/>
      <c r="DC64" s="41"/>
      <c r="DD64" s="42"/>
      <c r="DE64" s="43"/>
      <c r="DF64" s="44"/>
    </row>
    <row r="65" spans="1:110">
      <c r="A65" s="383" t="s">
        <v>61</v>
      </c>
      <c r="B65" s="384"/>
      <c r="C65" s="25"/>
      <c r="D65" s="26"/>
      <c r="E65" s="27"/>
      <c r="F65" s="28"/>
      <c r="G65" s="29"/>
      <c r="H65" s="30"/>
      <c r="I65" s="31"/>
      <c r="J65" s="32"/>
      <c r="K65" s="33"/>
      <c r="L65" s="25"/>
      <c r="M65" s="26"/>
      <c r="N65" s="27"/>
      <c r="O65" s="28"/>
      <c r="P65" s="29"/>
      <c r="Q65" s="30"/>
      <c r="R65" s="31"/>
      <c r="S65" s="32"/>
      <c r="T65" s="33"/>
      <c r="U65" s="25"/>
      <c r="V65" s="26"/>
      <c r="W65" s="27"/>
      <c r="X65" s="28"/>
      <c r="Y65" s="29"/>
      <c r="Z65" s="30"/>
      <c r="AA65" s="31"/>
      <c r="AB65" s="32"/>
      <c r="AC65" s="33"/>
      <c r="AD65" s="25">
        <f>SUM(AD66)</f>
        <v>70</v>
      </c>
      <c r="AE65" s="26">
        <f>SUM(AE66)</f>
        <v>18</v>
      </c>
      <c r="AF65" s="27">
        <f t="shared" si="54"/>
        <v>88</v>
      </c>
      <c r="AG65" s="28">
        <f t="shared" si="265"/>
        <v>3.3409263477600608</v>
      </c>
      <c r="AH65" s="29">
        <f>(AF65/$AF$115)*100</f>
        <v>0.25150761667952781</v>
      </c>
      <c r="AI65" s="30">
        <f>SUM(AI66)</f>
        <v>10</v>
      </c>
      <c r="AJ65" s="31">
        <f t="shared" si="15"/>
        <v>11.363636363636363</v>
      </c>
      <c r="AK65" s="32">
        <f t="shared" si="266"/>
        <v>0.37965072133637051</v>
      </c>
      <c r="AL65" s="33">
        <f>(AI65/$AF$115)*100</f>
        <v>2.8580410986309982E-2</v>
      </c>
      <c r="AM65" s="25">
        <f>SUM(AM66)</f>
        <v>105</v>
      </c>
      <c r="AN65" s="26">
        <f>SUM(AN66)</f>
        <v>10</v>
      </c>
      <c r="AO65" s="27">
        <f t="shared" si="55"/>
        <v>115</v>
      </c>
      <c r="AP65" s="28">
        <f t="shared" si="267"/>
        <v>4.6786004882017904</v>
      </c>
      <c r="AQ65" s="29">
        <f>(AO65/$AO$115)*100</f>
        <v>0.37040615840499885</v>
      </c>
      <c r="AR65" s="30">
        <f>SUM(AR66)</f>
        <v>17</v>
      </c>
      <c r="AS65" s="31">
        <f t="shared" si="20"/>
        <v>14.782608695652174</v>
      </c>
      <c r="AT65" s="32">
        <f t="shared" si="268"/>
        <v>0.69161920260374288</v>
      </c>
      <c r="AU65" s="33">
        <f>(AR65/$AO$115)*100</f>
        <v>5.4755692981608525E-2</v>
      </c>
      <c r="AV65" s="25">
        <f>SUM(AV66)</f>
        <v>124</v>
      </c>
      <c r="AW65" s="26">
        <f>SUM(AW66)</f>
        <v>0</v>
      </c>
      <c r="AX65" s="27">
        <f t="shared" si="56"/>
        <v>124</v>
      </c>
      <c r="AY65" s="28">
        <f t="shared" si="269"/>
        <v>4.6459348070438367</v>
      </c>
      <c r="AZ65" s="29">
        <f t="shared" si="260"/>
        <v>0.3427497374094754</v>
      </c>
      <c r="BA65" s="30"/>
      <c r="BB65" s="31"/>
      <c r="BC65" s="32"/>
      <c r="BD65" s="33"/>
      <c r="BE65" s="25">
        <f>SUM(BE66)</f>
        <v>88</v>
      </c>
      <c r="BF65" s="26">
        <f>SUM(BF66)</f>
        <v>0</v>
      </c>
      <c r="BG65" s="27">
        <f t="shared" si="57"/>
        <v>88</v>
      </c>
      <c r="BH65" s="28">
        <f t="shared" si="271"/>
        <v>4.1470311027332709</v>
      </c>
      <c r="BI65" s="29">
        <f>(BG65/$BG$115)*100</f>
        <v>0.3209687420213736</v>
      </c>
      <c r="BJ65" s="30">
        <f>SUM(BJ66)</f>
        <v>20</v>
      </c>
      <c r="BK65" s="31">
        <f t="shared" si="30"/>
        <v>22.727272727272727</v>
      </c>
      <c r="BL65" s="32">
        <f t="shared" si="272"/>
        <v>0.94250706880301593</v>
      </c>
      <c r="BM65" s="33">
        <f>(BJ65/$BG$115)*100</f>
        <v>7.2947441368494001E-2</v>
      </c>
      <c r="BN65" s="25">
        <f>SUM(BN66)</f>
        <v>87</v>
      </c>
      <c r="BO65" s="26">
        <f>SUM(BO66)</f>
        <v>0</v>
      </c>
      <c r="BP65" s="27">
        <f t="shared" si="58"/>
        <v>87</v>
      </c>
      <c r="BQ65" s="28">
        <f t="shared" si="273"/>
        <v>4.443309499489275</v>
      </c>
      <c r="BR65" s="29">
        <f>(BP65/$BP$115)*100</f>
        <v>0.32809141305577555</v>
      </c>
      <c r="BS65" s="30">
        <f>SUM(BS66)</f>
        <v>29</v>
      </c>
      <c r="BT65" s="31">
        <f t="shared" si="35"/>
        <v>33.333333333333329</v>
      </c>
      <c r="BU65" s="32">
        <f t="shared" si="274"/>
        <v>1.4811031664964249</v>
      </c>
      <c r="BV65" s="33">
        <f>(BS65/$BP$115)*100</f>
        <v>0.10936380435192519</v>
      </c>
      <c r="BW65" s="25"/>
      <c r="BX65" s="26"/>
      <c r="BY65" s="27"/>
      <c r="BZ65" s="28"/>
      <c r="CA65" s="29"/>
      <c r="CB65" s="30"/>
      <c r="CC65" s="31"/>
      <c r="CD65" s="32"/>
      <c r="CE65" s="33"/>
      <c r="CF65" s="25">
        <f>SUM(CF66)</f>
        <v>0</v>
      </c>
      <c r="CG65" s="26">
        <f>SUM(CG66)</f>
        <v>96</v>
      </c>
      <c r="CH65" s="27">
        <f t="shared" si="60"/>
        <v>96</v>
      </c>
      <c r="CI65" s="28">
        <f t="shared" si="277"/>
        <v>5.3274139844617086</v>
      </c>
      <c r="CJ65" s="29">
        <f>(CH65/$CH$115)*100</f>
        <v>0.44288614135449345</v>
      </c>
      <c r="CK65" s="30"/>
      <c r="CL65" s="31"/>
      <c r="CM65" s="32"/>
      <c r="CN65" s="33"/>
      <c r="CO65" s="25">
        <f>SUM(CO66)</f>
        <v>96</v>
      </c>
      <c r="CP65" s="26">
        <f>SUM(CP66)</f>
        <v>0</v>
      </c>
      <c r="CQ65" s="27">
        <f t="shared" ref="CQ65:CQ77" si="279">SUM(CO65:CP65)</f>
        <v>96</v>
      </c>
      <c r="CR65" s="28">
        <f t="shared" ref="CR65:CR68" si="280">(CQ65/CQ$61)*100</f>
        <v>5.3541550474065813</v>
      </c>
      <c r="CS65" s="29">
        <f t="shared" ref="CS65:CS78" si="281">(CQ65/$CQ$115)*100</f>
        <v>0.45917635241785049</v>
      </c>
      <c r="CT65" s="30">
        <f>SUM(CT66)</f>
        <v>36</v>
      </c>
      <c r="CU65" s="31">
        <f>(CT65/CQ65)*100</f>
        <v>37.5</v>
      </c>
      <c r="CV65" s="32">
        <f>(CT65/CQ$61)*100</f>
        <v>2.0078081427774679</v>
      </c>
      <c r="CW65" s="33">
        <f t="shared" ref="CW65:CW78" si="282">(CT65/$CQ$115)*100</f>
        <v>0.17219113215669393</v>
      </c>
      <c r="CX65" s="25">
        <f>SUM(CX66)</f>
        <v>101</v>
      </c>
      <c r="CY65" s="26">
        <f>SUM(CY66)</f>
        <v>0</v>
      </c>
      <c r="CZ65" s="27">
        <f t="shared" ref="CZ65:CZ77" si="283">SUM(CX65:CY65)</f>
        <v>101</v>
      </c>
      <c r="DA65" s="28">
        <f t="shared" ref="DA65:DA70" si="284">(CZ65/CZ$61)*100</f>
        <v>5.1848049281314168</v>
      </c>
      <c r="DB65" s="29">
        <f t="shared" ref="DB65:DB78" si="285">(CZ65/$CZ$115)*100</f>
        <v>0.43323467593188353</v>
      </c>
      <c r="DC65" s="30">
        <f>SUM(DC66)</f>
        <v>33</v>
      </c>
      <c r="DD65" s="31">
        <f>(DC65/CZ65)*100</f>
        <v>32.673267326732677</v>
      </c>
      <c r="DE65" s="32">
        <f>(DC65/CZ$61)*100</f>
        <v>1.6940451745379879</v>
      </c>
      <c r="DF65" s="33">
        <f t="shared" si="65"/>
        <v>0.14155192381932827</v>
      </c>
    </row>
    <row r="66" spans="1:110">
      <c r="A66" s="57">
        <v>50424</v>
      </c>
      <c r="B66" s="58" t="s">
        <v>62</v>
      </c>
      <c r="C66" s="36"/>
      <c r="D66" s="37"/>
      <c r="E66" s="38"/>
      <c r="F66" s="39"/>
      <c r="G66" s="40"/>
      <c r="H66" s="41"/>
      <c r="I66" s="42"/>
      <c r="J66" s="43"/>
      <c r="K66" s="44"/>
      <c r="L66" s="36"/>
      <c r="M66" s="37"/>
      <c r="N66" s="38"/>
      <c r="O66" s="39"/>
      <c r="P66" s="40"/>
      <c r="Q66" s="41"/>
      <c r="R66" s="42"/>
      <c r="S66" s="43"/>
      <c r="T66" s="44"/>
      <c r="U66" s="36"/>
      <c r="V66" s="37"/>
      <c r="W66" s="38"/>
      <c r="X66" s="39"/>
      <c r="Y66" s="40"/>
      <c r="Z66" s="41"/>
      <c r="AA66" s="42"/>
      <c r="AB66" s="43"/>
      <c r="AC66" s="44"/>
      <c r="AD66" s="36">
        <v>70</v>
      </c>
      <c r="AE66" s="37">
        <v>18</v>
      </c>
      <c r="AF66" s="38">
        <f t="shared" si="54"/>
        <v>88</v>
      </c>
      <c r="AG66" s="39">
        <f t="shared" si="265"/>
        <v>3.3409263477600608</v>
      </c>
      <c r="AH66" s="40">
        <f>(AF66/$AF$115)*100</f>
        <v>0.25150761667952781</v>
      </c>
      <c r="AI66" s="41">
        <v>10</v>
      </c>
      <c r="AJ66" s="42">
        <f t="shared" si="15"/>
        <v>11.363636363636363</v>
      </c>
      <c r="AK66" s="43">
        <f t="shared" si="266"/>
        <v>0.37965072133637051</v>
      </c>
      <c r="AL66" s="44">
        <f>(AI66/$AF$115)*100</f>
        <v>2.8580410986309982E-2</v>
      </c>
      <c r="AM66" s="36">
        <v>105</v>
      </c>
      <c r="AN66" s="37">
        <v>10</v>
      </c>
      <c r="AO66" s="38">
        <f t="shared" si="55"/>
        <v>115</v>
      </c>
      <c r="AP66" s="39">
        <f t="shared" si="267"/>
        <v>4.6786004882017904</v>
      </c>
      <c r="AQ66" s="40">
        <f>(AO66/$AO$115)*100</f>
        <v>0.37040615840499885</v>
      </c>
      <c r="AR66" s="41">
        <v>17</v>
      </c>
      <c r="AS66" s="42">
        <f t="shared" si="20"/>
        <v>14.782608695652174</v>
      </c>
      <c r="AT66" s="43">
        <f t="shared" si="268"/>
        <v>0.69161920260374288</v>
      </c>
      <c r="AU66" s="44">
        <f>(AR66/$AO$115)*100</f>
        <v>5.4755692981608525E-2</v>
      </c>
      <c r="AV66" s="36">
        <v>124</v>
      </c>
      <c r="AW66" s="37"/>
      <c r="AX66" s="38">
        <f t="shared" si="56"/>
        <v>124</v>
      </c>
      <c r="AY66" s="39">
        <f t="shared" si="269"/>
        <v>4.6459348070438367</v>
      </c>
      <c r="AZ66" s="40">
        <f t="shared" si="260"/>
        <v>0.3427497374094754</v>
      </c>
      <c r="BA66" s="41"/>
      <c r="BB66" s="42"/>
      <c r="BC66" s="43"/>
      <c r="BD66" s="44"/>
      <c r="BE66" s="36">
        <v>88</v>
      </c>
      <c r="BF66" s="37"/>
      <c r="BG66" s="38">
        <f t="shared" si="57"/>
        <v>88</v>
      </c>
      <c r="BH66" s="39">
        <f t="shared" si="271"/>
        <v>4.1470311027332709</v>
      </c>
      <c r="BI66" s="40">
        <f>(BG66/$BG$115)*100</f>
        <v>0.3209687420213736</v>
      </c>
      <c r="BJ66" s="41">
        <v>20</v>
      </c>
      <c r="BK66" s="42">
        <f t="shared" si="30"/>
        <v>22.727272727272727</v>
      </c>
      <c r="BL66" s="43">
        <f t="shared" si="272"/>
        <v>0.94250706880301593</v>
      </c>
      <c r="BM66" s="44">
        <f>(BJ66/$BG$115)*100</f>
        <v>7.2947441368494001E-2</v>
      </c>
      <c r="BN66" s="36">
        <v>87</v>
      </c>
      <c r="BO66" s="37"/>
      <c r="BP66" s="38">
        <f t="shared" si="58"/>
        <v>87</v>
      </c>
      <c r="BQ66" s="39">
        <f t="shared" si="273"/>
        <v>4.443309499489275</v>
      </c>
      <c r="BR66" s="40">
        <f>(BP66/$BP$115)*100</f>
        <v>0.32809141305577555</v>
      </c>
      <c r="BS66" s="41">
        <v>29</v>
      </c>
      <c r="BT66" s="42">
        <f t="shared" si="35"/>
        <v>33.333333333333329</v>
      </c>
      <c r="BU66" s="43">
        <f t="shared" si="274"/>
        <v>1.4811031664964249</v>
      </c>
      <c r="BV66" s="44">
        <f>(BS66/$BP$115)*100</f>
        <v>0.10936380435192519</v>
      </c>
      <c r="BW66" s="36"/>
      <c r="BX66" s="37"/>
      <c r="BY66" s="38"/>
      <c r="BZ66" s="39"/>
      <c r="CA66" s="40"/>
      <c r="CB66" s="41"/>
      <c r="CC66" s="42"/>
      <c r="CD66" s="43"/>
      <c r="CE66" s="44"/>
      <c r="CF66" s="36"/>
      <c r="CG66" s="37">
        <v>96</v>
      </c>
      <c r="CH66" s="38">
        <f t="shared" si="60"/>
        <v>96</v>
      </c>
      <c r="CI66" s="39">
        <f t="shared" si="277"/>
        <v>5.3274139844617086</v>
      </c>
      <c r="CJ66" s="40">
        <f>(CH66/$CH$115)*100</f>
        <v>0.44288614135449345</v>
      </c>
      <c r="CK66" s="41"/>
      <c r="CL66" s="42"/>
      <c r="CM66" s="43"/>
      <c r="CN66" s="44"/>
      <c r="CO66" s="36">
        <v>96</v>
      </c>
      <c r="CP66" s="37"/>
      <c r="CQ66" s="38">
        <f t="shared" si="279"/>
        <v>96</v>
      </c>
      <c r="CR66" s="39">
        <f t="shared" si="280"/>
        <v>5.3541550474065813</v>
      </c>
      <c r="CS66" s="40">
        <f t="shared" si="281"/>
        <v>0.45917635241785049</v>
      </c>
      <c r="CT66" s="41">
        <f>CQ66-60</f>
        <v>36</v>
      </c>
      <c r="CU66" s="42">
        <f t="shared" ref="CU66" si="286">(CT66/CQ66)*100</f>
        <v>37.5</v>
      </c>
      <c r="CV66" s="43">
        <f t="shared" ref="CV66" si="287">(CT66/CQ$61)*100</f>
        <v>2.0078081427774679</v>
      </c>
      <c r="CW66" s="44">
        <f t="shared" si="282"/>
        <v>0.17219113215669393</v>
      </c>
      <c r="CX66" s="36">
        <v>101</v>
      </c>
      <c r="CY66" s="37"/>
      <c r="CZ66" s="38">
        <f t="shared" si="283"/>
        <v>101</v>
      </c>
      <c r="DA66" s="39">
        <f t="shared" si="284"/>
        <v>5.1848049281314168</v>
      </c>
      <c r="DB66" s="40">
        <f t="shared" si="285"/>
        <v>0.43323467593188353</v>
      </c>
      <c r="DC66" s="41">
        <f>CZ66-68</f>
        <v>33</v>
      </c>
      <c r="DD66" s="42">
        <f t="shared" ref="DD66:DD78" si="288">(DC66/CZ66)*100</f>
        <v>32.673267326732677</v>
      </c>
      <c r="DE66" s="43">
        <f t="shared" ref="DE66:DE70" si="289">(DC66/CZ$61)*100</f>
        <v>1.6940451745379879</v>
      </c>
      <c r="DF66" s="44">
        <f t="shared" si="65"/>
        <v>0.14155192381932827</v>
      </c>
    </row>
    <row r="67" spans="1:110">
      <c r="A67" s="383" t="s">
        <v>63</v>
      </c>
      <c r="B67" s="384"/>
      <c r="C67" s="25"/>
      <c r="D67" s="26"/>
      <c r="E67" s="27"/>
      <c r="F67" s="28"/>
      <c r="G67" s="29"/>
      <c r="H67" s="30"/>
      <c r="I67" s="31"/>
      <c r="J67" s="32"/>
      <c r="K67" s="33"/>
      <c r="L67" s="25">
        <f>SUM(L68)</f>
        <v>1421</v>
      </c>
      <c r="M67" s="26">
        <f>SUM(M68)</f>
        <v>776</v>
      </c>
      <c r="N67" s="27">
        <f t="shared" si="50"/>
        <v>2197</v>
      </c>
      <c r="O67" s="28">
        <f t="shared" si="261"/>
        <v>45.971960661226198</v>
      </c>
      <c r="P67" s="29">
        <f>(N67/$N$115)*100</f>
        <v>4.9632892804698976</v>
      </c>
      <c r="Q67" s="30">
        <f>SUM(Q68)</f>
        <v>630</v>
      </c>
      <c r="R67" s="31">
        <f t="shared" si="7"/>
        <v>28.67546654528903</v>
      </c>
      <c r="S67" s="32">
        <f t="shared" si="262"/>
        <v>13.182674199623351</v>
      </c>
      <c r="T67" s="33">
        <f>(Q67/$N$115)*100</f>
        <v>1.4232463571670619</v>
      </c>
      <c r="U67" s="25">
        <f>SUM(U68)</f>
        <v>1126</v>
      </c>
      <c r="V67" s="26">
        <f>SUM(V68)</f>
        <v>648</v>
      </c>
      <c r="W67" s="27">
        <f t="shared" si="52"/>
        <v>1774</v>
      </c>
      <c r="X67" s="28">
        <f t="shared" si="263"/>
        <v>45.698093766099952</v>
      </c>
      <c r="Y67" s="29">
        <f>(W67/$W$115)*100</f>
        <v>4.7496653279785814</v>
      </c>
      <c r="Z67" s="30">
        <f>SUM(Z68)</f>
        <v>286</v>
      </c>
      <c r="AA67" s="31">
        <f t="shared" si="11"/>
        <v>16.121758737316799</v>
      </c>
      <c r="AB67" s="32">
        <f t="shared" si="264"/>
        <v>7.3673364245234421</v>
      </c>
      <c r="AC67" s="33">
        <f>(Z67/$W$115)*100</f>
        <v>0.76572958500669341</v>
      </c>
      <c r="AD67" s="25">
        <f>SUM(AD68)</f>
        <v>987</v>
      </c>
      <c r="AE67" s="26">
        <f>SUM(AE68)</f>
        <v>755</v>
      </c>
      <c r="AF67" s="27">
        <f t="shared" si="54"/>
        <v>1742</v>
      </c>
      <c r="AG67" s="28">
        <f t="shared" si="265"/>
        <v>66.135155656795746</v>
      </c>
      <c r="AH67" s="29">
        <f>(AF67/$AF$115)*100</f>
        <v>4.9787075938151997</v>
      </c>
      <c r="AI67" s="30">
        <f>SUM(AI68)</f>
        <v>552</v>
      </c>
      <c r="AJ67" s="31">
        <f t="shared" si="15"/>
        <v>31.687715269804823</v>
      </c>
      <c r="AK67" s="32">
        <f t="shared" si="266"/>
        <v>20.956719817767656</v>
      </c>
      <c r="AL67" s="33">
        <f>(AI67/$AF$115)*100</f>
        <v>1.577638686444311</v>
      </c>
      <c r="AM67" s="25">
        <f>SUM(AM68)</f>
        <v>901</v>
      </c>
      <c r="AN67" s="26">
        <f>SUM(AN68)</f>
        <v>717</v>
      </c>
      <c r="AO67" s="27">
        <f t="shared" si="55"/>
        <v>1618</v>
      </c>
      <c r="AP67" s="28">
        <f t="shared" si="267"/>
        <v>65.825874694873875</v>
      </c>
      <c r="AQ67" s="29">
        <f>(AO67/$AO$115)*100</f>
        <v>5.2114536026025062</v>
      </c>
      <c r="AR67" s="30">
        <f>SUM(AR68)</f>
        <v>507</v>
      </c>
      <c r="AS67" s="31">
        <f t="shared" si="20"/>
        <v>31.334981458590853</v>
      </c>
      <c r="AT67" s="32">
        <f t="shared" si="268"/>
        <v>20.626525630593978</v>
      </c>
      <c r="AU67" s="33">
        <f>(AR67/$AO$115)*100</f>
        <v>1.6330080200985604</v>
      </c>
      <c r="AV67" s="25">
        <f>SUM(AV68)</f>
        <v>886</v>
      </c>
      <c r="AW67" s="26">
        <f>SUM(AW68)</f>
        <v>848</v>
      </c>
      <c r="AX67" s="27">
        <f t="shared" si="56"/>
        <v>1734</v>
      </c>
      <c r="AY67" s="28">
        <f t="shared" si="269"/>
        <v>64.968152866242036</v>
      </c>
      <c r="AZ67" s="29">
        <f t="shared" si="260"/>
        <v>4.7929681021615345</v>
      </c>
      <c r="BA67" s="30">
        <f>SUM(BA68)</f>
        <v>758</v>
      </c>
      <c r="BB67" s="31">
        <f t="shared" si="25"/>
        <v>43.713956170703575</v>
      </c>
      <c r="BC67" s="32">
        <f t="shared" si="270"/>
        <v>28.400149868864744</v>
      </c>
      <c r="BD67" s="33">
        <f>(BA67/$AX$115)*100</f>
        <v>2.095195975454696</v>
      </c>
      <c r="BE67" s="25">
        <f>SUM(BE68)</f>
        <v>751</v>
      </c>
      <c r="BF67" s="26">
        <f>SUM(BF68)</f>
        <v>493</v>
      </c>
      <c r="BG67" s="27">
        <f t="shared" si="57"/>
        <v>1244</v>
      </c>
      <c r="BH67" s="28">
        <f t="shared" si="271"/>
        <v>58.623939679547597</v>
      </c>
      <c r="BI67" s="29">
        <f>(BG67/$BG$115)*100</f>
        <v>4.5373308531203271</v>
      </c>
      <c r="BJ67" s="30">
        <f>SUM(BJ68)</f>
        <v>409</v>
      </c>
      <c r="BK67" s="31">
        <f t="shared" si="30"/>
        <v>32.877813504823152</v>
      </c>
      <c r="BL67" s="32">
        <f t="shared" si="272"/>
        <v>19.274269557021679</v>
      </c>
      <c r="BM67" s="33">
        <f>(BJ67/$BG$115)*100</f>
        <v>1.4917751759857023</v>
      </c>
      <c r="BN67" s="25">
        <f>SUM(BN68)</f>
        <v>643</v>
      </c>
      <c r="BO67" s="26">
        <f>SUM(BO68)</f>
        <v>472</v>
      </c>
      <c r="BP67" s="27">
        <f t="shared" si="58"/>
        <v>1115</v>
      </c>
      <c r="BQ67" s="28">
        <f t="shared" si="273"/>
        <v>56.945863125638411</v>
      </c>
      <c r="BR67" s="29">
        <f>(BP67/$BP$115)*100</f>
        <v>4.2048497190481582</v>
      </c>
      <c r="BS67" s="30">
        <f>SUM(BS68)</f>
        <v>410</v>
      </c>
      <c r="BT67" s="31">
        <f t="shared" si="35"/>
        <v>36.771300448430495</v>
      </c>
      <c r="BU67" s="32">
        <f t="shared" si="274"/>
        <v>20.939734422880491</v>
      </c>
      <c r="BV67" s="33">
        <f>(BS67/$BP$115)*100</f>
        <v>1.5461779235961834</v>
      </c>
      <c r="BW67" s="25">
        <f>SUM(BW68)</f>
        <v>570</v>
      </c>
      <c r="BX67" s="26">
        <f>SUM(BX68)</f>
        <v>437</v>
      </c>
      <c r="BY67" s="27">
        <f t="shared" si="59"/>
        <v>1007</v>
      </c>
      <c r="BZ67" s="28">
        <f t="shared" si="275"/>
        <v>48.089780324737347</v>
      </c>
      <c r="CA67" s="29">
        <f>(BY67/$BY$115)*100</f>
        <v>3.7180623246197015</v>
      </c>
      <c r="CB67" s="30">
        <f>SUM(CB68)</f>
        <v>526</v>
      </c>
      <c r="CC67" s="31">
        <f t="shared" si="40"/>
        <v>52.234359483614703</v>
      </c>
      <c r="CD67" s="32">
        <f t="shared" si="276"/>
        <v>25.119388729703918</v>
      </c>
      <c r="CE67" s="33">
        <f>(CB67/$BY$115)*100</f>
        <v>1.9421060404666963</v>
      </c>
      <c r="CF67" s="25">
        <f>SUM(CF68)</f>
        <v>407</v>
      </c>
      <c r="CG67" s="26">
        <f>SUM(CG68)</f>
        <v>346</v>
      </c>
      <c r="CH67" s="27">
        <f t="shared" si="60"/>
        <v>753</v>
      </c>
      <c r="CI67" s="28">
        <f t="shared" si="277"/>
        <v>41.786903440621529</v>
      </c>
      <c r="CJ67" s="29">
        <f>(CH67/$CH$115)*100</f>
        <v>3.4738881712493077</v>
      </c>
      <c r="CK67" s="30">
        <f>SUM(CK68)</f>
        <v>321</v>
      </c>
      <c r="CL67" s="31">
        <f t="shared" si="45"/>
        <v>42.629482071713149</v>
      </c>
      <c r="CM67" s="32">
        <f t="shared" si="278"/>
        <v>17.813540510543842</v>
      </c>
      <c r="CN67" s="33">
        <f>(CK67/$CH$115)*100</f>
        <v>1.4809005351540874</v>
      </c>
      <c r="CO67" s="25">
        <f>SUM(CO68)</f>
        <v>408</v>
      </c>
      <c r="CP67" s="26">
        <f>SUM(CP68)</f>
        <v>345</v>
      </c>
      <c r="CQ67" s="27">
        <f t="shared" si="279"/>
        <v>753</v>
      </c>
      <c r="CR67" s="28">
        <f t="shared" si="280"/>
        <v>41.996653653095372</v>
      </c>
      <c r="CS67" s="29">
        <f t="shared" si="281"/>
        <v>3.6016645142775148</v>
      </c>
      <c r="CT67" s="30">
        <f>SUM(CT68)</f>
        <v>283</v>
      </c>
      <c r="CU67" s="31">
        <f t="shared" ref="CU67:CU78" si="290">(CT67/CQ67)*100</f>
        <v>37.583001328021247</v>
      </c>
      <c r="CV67" s="32">
        <f t="shared" ref="CV67:CV68" si="291">(CT67/CQ$61)*100</f>
        <v>15.783602900167319</v>
      </c>
      <c r="CW67" s="33">
        <f t="shared" si="282"/>
        <v>1.3536136222317883</v>
      </c>
      <c r="CX67" s="25">
        <f>SUM(CX68)</f>
        <v>371</v>
      </c>
      <c r="CY67" s="26">
        <f>SUM(CY68)</f>
        <v>355</v>
      </c>
      <c r="CZ67" s="27">
        <f t="shared" si="283"/>
        <v>726</v>
      </c>
      <c r="DA67" s="28">
        <f t="shared" si="284"/>
        <v>37.26899383983573</v>
      </c>
      <c r="DB67" s="29">
        <f t="shared" si="285"/>
        <v>3.114142324025222</v>
      </c>
      <c r="DC67" s="30">
        <f>SUM(DC68)</f>
        <v>292</v>
      </c>
      <c r="DD67" s="31">
        <f t="shared" si="288"/>
        <v>40.22038567493113</v>
      </c>
      <c r="DE67" s="32">
        <f t="shared" si="289"/>
        <v>14.989733059548255</v>
      </c>
      <c r="DF67" s="33">
        <f t="shared" si="65"/>
        <v>1.2525200531892078</v>
      </c>
    </row>
    <row r="68" spans="1:110">
      <c r="A68" s="34">
        <v>50514</v>
      </c>
      <c r="B68" s="35" t="s">
        <v>64</v>
      </c>
      <c r="C68" s="36"/>
      <c r="D68" s="37"/>
      <c r="E68" s="38"/>
      <c r="F68" s="39"/>
      <c r="G68" s="40"/>
      <c r="H68" s="41"/>
      <c r="I68" s="42"/>
      <c r="J68" s="43"/>
      <c r="K68" s="44"/>
      <c r="L68" s="36">
        <v>1421</v>
      </c>
      <c r="M68" s="37">
        <v>776</v>
      </c>
      <c r="N68" s="38">
        <f t="shared" si="50"/>
        <v>2197</v>
      </c>
      <c r="O68" s="39">
        <f t="shared" si="261"/>
        <v>45.971960661226198</v>
      </c>
      <c r="P68" s="40">
        <f>(N68/$N$115)*100</f>
        <v>4.9632892804698976</v>
      </c>
      <c r="Q68" s="41">
        <v>630</v>
      </c>
      <c r="R68" s="42">
        <f t="shared" si="7"/>
        <v>28.67546654528903</v>
      </c>
      <c r="S68" s="43">
        <f t="shared" si="262"/>
        <v>13.182674199623351</v>
      </c>
      <c r="T68" s="44">
        <f>(Q68/$N$115)*100</f>
        <v>1.4232463571670619</v>
      </c>
      <c r="U68" s="36">
        <v>1126</v>
      </c>
      <c r="V68" s="37">
        <v>648</v>
      </c>
      <c r="W68" s="38">
        <f t="shared" si="52"/>
        <v>1774</v>
      </c>
      <c r="X68" s="39">
        <f t="shared" si="263"/>
        <v>45.698093766099952</v>
      </c>
      <c r="Y68" s="40">
        <f>(W68/$W$115)*100</f>
        <v>4.7496653279785814</v>
      </c>
      <c r="Z68" s="41">
        <v>286</v>
      </c>
      <c r="AA68" s="42">
        <f t="shared" si="11"/>
        <v>16.121758737316799</v>
      </c>
      <c r="AB68" s="43">
        <f t="shared" si="264"/>
        <v>7.3673364245234421</v>
      </c>
      <c r="AC68" s="44">
        <f>(Z68/$W$115)*100</f>
        <v>0.76572958500669341</v>
      </c>
      <c r="AD68" s="36">
        <v>987</v>
      </c>
      <c r="AE68" s="37">
        <v>755</v>
      </c>
      <c r="AF68" s="38">
        <f t="shared" si="54"/>
        <v>1742</v>
      </c>
      <c r="AG68" s="39">
        <f t="shared" si="265"/>
        <v>66.135155656795746</v>
      </c>
      <c r="AH68" s="40">
        <f>(AF68/$AF$115)*100</f>
        <v>4.9787075938151997</v>
      </c>
      <c r="AI68" s="41">
        <v>552</v>
      </c>
      <c r="AJ68" s="42">
        <f t="shared" si="15"/>
        <v>31.687715269804823</v>
      </c>
      <c r="AK68" s="43">
        <f t="shared" si="266"/>
        <v>20.956719817767656</v>
      </c>
      <c r="AL68" s="44">
        <f>(AI68/$AF$115)*100</f>
        <v>1.577638686444311</v>
      </c>
      <c r="AM68" s="36">
        <v>901</v>
      </c>
      <c r="AN68" s="37">
        <v>717</v>
      </c>
      <c r="AO68" s="38">
        <f t="shared" si="55"/>
        <v>1618</v>
      </c>
      <c r="AP68" s="39">
        <f t="shared" si="267"/>
        <v>65.825874694873875</v>
      </c>
      <c r="AQ68" s="40">
        <f>(AO68/$AO$115)*100</f>
        <v>5.2114536026025062</v>
      </c>
      <c r="AR68" s="41">
        <v>507</v>
      </c>
      <c r="AS68" s="42">
        <f t="shared" si="20"/>
        <v>31.334981458590853</v>
      </c>
      <c r="AT68" s="43">
        <f t="shared" si="268"/>
        <v>20.626525630593978</v>
      </c>
      <c r="AU68" s="44">
        <f>(AR68/$AO$115)*100</f>
        <v>1.6330080200985604</v>
      </c>
      <c r="AV68" s="36">
        <v>886</v>
      </c>
      <c r="AW68" s="37">
        <v>848</v>
      </c>
      <c r="AX68" s="38">
        <f t="shared" si="56"/>
        <v>1734</v>
      </c>
      <c r="AY68" s="39">
        <f t="shared" si="269"/>
        <v>64.968152866242036</v>
      </c>
      <c r="AZ68" s="40">
        <f t="shared" si="260"/>
        <v>4.7929681021615345</v>
      </c>
      <c r="BA68" s="41">
        <v>758</v>
      </c>
      <c r="BB68" s="42">
        <f t="shared" si="25"/>
        <v>43.713956170703575</v>
      </c>
      <c r="BC68" s="43">
        <f t="shared" si="270"/>
        <v>28.400149868864744</v>
      </c>
      <c r="BD68" s="44">
        <f>(BA68/$AX$115)*100</f>
        <v>2.095195975454696</v>
      </c>
      <c r="BE68" s="36">
        <v>751</v>
      </c>
      <c r="BF68" s="37">
        <v>493</v>
      </c>
      <c r="BG68" s="38">
        <f t="shared" si="57"/>
        <v>1244</v>
      </c>
      <c r="BH68" s="39">
        <f t="shared" si="271"/>
        <v>58.623939679547597</v>
      </c>
      <c r="BI68" s="40">
        <f>(BG68/$BG$115)*100</f>
        <v>4.5373308531203271</v>
      </c>
      <c r="BJ68" s="41">
        <v>409</v>
      </c>
      <c r="BK68" s="42">
        <f t="shared" si="30"/>
        <v>32.877813504823152</v>
      </c>
      <c r="BL68" s="43">
        <f t="shared" si="272"/>
        <v>19.274269557021679</v>
      </c>
      <c r="BM68" s="44">
        <f>(BJ68/$BG$115)*100</f>
        <v>1.4917751759857023</v>
      </c>
      <c r="BN68" s="36">
        <v>643</v>
      </c>
      <c r="BO68" s="37">
        <v>472</v>
      </c>
      <c r="BP68" s="38">
        <f t="shared" si="58"/>
        <v>1115</v>
      </c>
      <c r="BQ68" s="39">
        <f t="shared" si="273"/>
        <v>56.945863125638411</v>
      </c>
      <c r="BR68" s="40">
        <f>(BP68/$BP$115)*100</f>
        <v>4.2048497190481582</v>
      </c>
      <c r="BS68" s="41">
        <v>410</v>
      </c>
      <c r="BT68" s="42">
        <f t="shared" si="35"/>
        <v>36.771300448430495</v>
      </c>
      <c r="BU68" s="43">
        <f t="shared" si="274"/>
        <v>20.939734422880491</v>
      </c>
      <c r="BV68" s="44">
        <f>(BS68/$BP$115)*100</f>
        <v>1.5461779235961834</v>
      </c>
      <c r="BW68" s="36">
        <v>570</v>
      </c>
      <c r="BX68" s="37">
        <v>437</v>
      </c>
      <c r="BY68" s="38">
        <f t="shared" si="59"/>
        <v>1007</v>
      </c>
      <c r="BZ68" s="39">
        <f t="shared" si="275"/>
        <v>48.089780324737347</v>
      </c>
      <c r="CA68" s="40">
        <f>(BY68/$BY$115)*100</f>
        <v>3.7180623246197015</v>
      </c>
      <c r="CB68" s="41">
        <v>526</v>
      </c>
      <c r="CC68" s="42">
        <f t="shared" si="40"/>
        <v>52.234359483614703</v>
      </c>
      <c r="CD68" s="43">
        <f t="shared" si="276"/>
        <v>25.119388729703918</v>
      </c>
      <c r="CE68" s="44">
        <f>(CB68/$BY$115)*100</f>
        <v>1.9421060404666963</v>
      </c>
      <c r="CF68" s="36">
        <v>407</v>
      </c>
      <c r="CG68" s="37">
        <v>346</v>
      </c>
      <c r="CH68" s="38">
        <f t="shared" si="60"/>
        <v>753</v>
      </c>
      <c r="CI68" s="39">
        <f t="shared" si="277"/>
        <v>41.786903440621529</v>
      </c>
      <c r="CJ68" s="40">
        <f>(CH68/$CH$115)*100</f>
        <v>3.4738881712493077</v>
      </c>
      <c r="CK68" s="41">
        <v>321</v>
      </c>
      <c r="CL68" s="42">
        <f t="shared" si="45"/>
        <v>42.629482071713149</v>
      </c>
      <c r="CM68" s="43">
        <f t="shared" si="278"/>
        <v>17.813540510543842</v>
      </c>
      <c r="CN68" s="44">
        <f>(CK68/$CH$115)*100</f>
        <v>1.4809005351540874</v>
      </c>
      <c r="CO68" s="36">
        <v>408</v>
      </c>
      <c r="CP68" s="37">
        <v>345</v>
      </c>
      <c r="CQ68" s="38">
        <f t="shared" si="279"/>
        <v>753</v>
      </c>
      <c r="CR68" s="39">
        <f t="shared" si="280"/>
        <v>41.996653653095372</v>
      </c>
      <c r="CS68" s="40">
        <f t="shared" si="281"/>
        <v>3.6016645142775148</v>
      </c>
      <c r="CT68" s="41">
        <f>CQ68-470</f>
        <v>283</v>
      </c>
      <c r="CU68" s="42">
        <f t="shared" si="290"/>
        <v>37.583001328021247</v>
      </c>
      <c r="CV68" s="43">
        <f t="shared" si="291"/>
        <v>15.783602900167319</v>
      </c>
      <c r="CW68" s="44">
        <f t="shared" si="282"/>
        <v>1.3536136222317883</v>
      </c>
      <c r="CX68" s="36">
        <v>371</v>
      </c>
      <c r="CY68" s="37">
        <v>355</v>
      </c>
      <c r="CZ68" s="38">
        <f t="shared" si="283"/>
        <v>726</v>
      </c>
      <c r="DA68" s="39">
        <f t="shared" si="284"/>
        <v>37.26899383983573</v>
      </c>
      <c r="DB68" s="40">
        <f t="shared" si="285"/>
        <v>3.114142324025222</v>
      </c>
      <c r="DC68" s="41">
        <f>CZ68-434</f>
        <v>292</v>
      </c>
      <c r="DD68" s="42">
        <f t="shared" si="288"/>
        <v>40.22038567493113</v>
      </c>
      <c r="DE68" s="43">
        <f t="shared" si="289"/>
        <v>14.989733059548255</v>
      </c>
      <c r="DF68" s="44">
        <f t="shared" si="65"/>
        <v>1.2525200531892078</v>
      </c>
    </row>
    <row r="69" spans="1:110">
      <c r="A69" s="383" t="s">
        <v>254</v>
      </c>
      <c r="B69" s="384"/>
      <c r="C69" s="25"/>
      <c r="D69" s="26"/>
      <c r="E69" s="27"/>
      <c r="F69" s="28"/>
      <c r="G69" s="29"/>
      <c r="H69" s="30"/>
      <c r="I69" s="31"/>
      <c r="J69" s="32"/>
      <c r="K69" s="33"/>
      <c r="L69" s="25"/>
      <c r="M69" s="26"/>
      <c r="N69" s="27"/>
      <c r="O69" s="28"/>
      <c r="P69" s="29"/>
      <c r="Q69" s="30"/>
      <c r="R69" s="31"/>
      <c r="S69" s="32"/>
      <c r="T69" s="33"/>
      <c r="U69" s="25"/>
      <c r="V69" s="26"/>
      <c r="W69" s="27"/>
      <c r="X69" s="28"/>
      <c r="Y69" s="29"/>
      <c r="Z69" s="30"/>
      <c r="AA69" s="31"/>
      <c r="AB69" s="32"/>
      <c r="AC69" s="33"/>
      <c r="AD69" s="25"/>
      <c r="AE69" s="26"/>
      <c r="AF69" s="27"/>
      <c r="AG69" s="28"/>
      <c r="AH69" s="29"/>
      <c r="AI69" s="30"/>
      <c r="AJ69" s="31"/>
      <c r="AK69" s="32"/>
      <c r="AL69" s="33"/>
      <c r="AM69" s="25"/>
      <c r="AN69" s="26"/>
      <c r="AO69" s="27"/>
      <c r="AP69" s="28"/>
      <c r="AQ69" s="29"/>
      <c r="AR69" s="30"/>
      <c r="AS69" s="31"/>
      <c r="AT69" s="32"/>
      <c r="AU69" s="33"/>
      <c r="AV69" s="25"/>
      <c r="AW69" s="26"/>
      <c r="AX69" s="27"/>
      <c r="AY69" s="28"/>
      <c r="AZ69" s="29"/>
      <c r="BA69" s="30"/>
      <c r="BB69" s="31"/>
      <c r="BC69" s="32"/>
      <c r="BD69" s="33"/>
      <c r="BE69" s="25"/>
      <c r="BF69" s="26"/>
      <c r="BG69" s="27"/>
      <c r="BH69" s="28"/>
      <c r="BI69" s="29"/>
      <c r="BJ69" s="30"/>
      <c r="BK69" s="31"/>
      <c r="BL69" s="32"/>
      <c r="BM69" s="33"/>
      <c r="BN69" s="25"/>
      <c r="BO69" s="26"/>
      <c r="BP69" s="27"/>
      <c r="BQ69" s="28"/>
      <c r="BR69" s="29"/>
      <c r="BS69" s="30"/>
      <c r="BT69" s="31"/>
      <c r="BU69" s="32"/>
      <c r="BV69" s="33"/>
      <c r="BW69" s="25"/>
      <c r="BX69" s="26"/>
      <c r="BY69" s="27"/>
      <c r="BZ69" s="28"/>
      <c r="CA69" s="29"/>
      <c r="CB69" s="30"/>
      <c r="CC69" s="31"/>
      <c r="CD69" s="32"/>
      <c r="CE69" s="33"/>
      <c r="CF69" s="25"/>
      <c r="CG69" s="26"/>
      <c r="CH69" s="27"/>
      <c r="CI69" s="28"/>
      <c r="CJ69" s="29"/>
      <c r="CK69" s="30"/>
      <c r="CL69" s="31"/>
      <c r="CM69" s="32"/>
      <c r="CN69" s="33"/>
      <c r="CO69" s="25">
        <f>SUM(CO70)</f>
        <v>560</v>
      </c>
      <c r="CP69" s="26">
        <f>SUM(CP70)</f>
        <v>384</v>
      </c>
      <c r="CQ69" s="27">
        <f t="shared" ref="CQ69:CQ70" si="292">SUM(CO69:CP69)</f>
        <v>944</v>
      </c>
      <c r="CR69" s="28">
        <f t="shared" ref="CR69:CR70" si="293">(CQ69/CQ$61)*100</f>
        <v>52.649191299498042</v>
      </c>
      <c r="CS69" s="29">
        <f t="shared" si="281"/>
        <v>4.5152341321088629</v>
      </c>
      <c r="CT69" s="30">
        <f>SUM(CT70)</f>
        <v>379</v>
      </c>
      <c r="CU69" s="31">
        <f t="shared" ref="CU69:CU70" si="294">(CT69/CQ69)*100</f>
        <v>40.148305084745758</v>
      </c>
      <c r="CV69" s="32">
        <f t="shared" ref="CV69:CV70" si="295">(CT69/CQ$61)*100</f>
        <v>21.137757947573899</v>
      </c>
      <c r="CW69" s="33">
        <f t="shared" si="282"/>
        <v>1.8127899746496388</v>
      </c>
      <c r="CX69" s="25">
        <f>SUM(CX70)</f>
        <v>650</v>
      </c>
      <c r="CY69" s="26">
        <f>SUM(CY70)</f>
        <v>471</v>
      </c>
      <c r="CZ69" s="27">
        <f t="shared" si="283"/>
        <v>1121</v>
      </c>
      <c r="DA69" s="28">
        <f t="shared" si="284"/>
        <v>57.546201232032857</v>
      </c>
      <c r="DB69" s="29">
        <f t="shared" si="285"/>
        <v>4.8084759576202121</v>
      </c>
      <c r="DC69" s="30">
        <f>SUM(DC70)</f>
        <v>430</v>
      </c>
      <c r="DD69" s="31">
        <f t="shared" si="288"/>
        <v>38.358608385370211</v>
      </c>
      <c r="DE69" s="32">
        <f t="shared" si="289"/>
        <v>22.073921971252567</v>
      </c>
      <c r="DF69" s="33">
        <f t="shared" ref="DF69:DF112" si="296">(DC69/$CZ$115)*100</f>
        <v>1.8444644618882167</v>
      </c>
    </row>
    <row r="70" spans="1:110">
      <c r="A70" s="34">
        <v>50614</v>
      </c>
      <c r="B70" s="35" t="s">
        <v>227</v>
      </c>
      <c r="C70" s="36"/>
      <c r="D70" s="37"/>
      <c r="E70" s="38"/>
      <c r="F70" s="39"/>
      <c r="G70" s="40"/>
      <c r="H70" s="41"/>
      <c r="I70" s="42"/>
      <c r="J70" s="43"/>
      <c r="K70" s="44"/>
      <c r="L70" s="36"/>
      <c r="M70" s="37"/>
      <c r="N70" s="38"/>
      <c r="O70" s="39"/>
      <c r="P70" s="40"/>
      <c r="Q70" s="41"/>
      <c r="R70" s="42"/>
      <c r="S70" s="43"/>
      <c r="T70" s="44"/>
      <c r="U70" s="36"/>
      <c r="V70" s="37"/>
      <c r="W70" s="38"/>
      <c r="X70" s="39"/>
      <c r="Y70" s="40"/>
      <c r="Z70" s="41"/>
      <c r="AA70" s="42"/>
      <c r="AB70" s="43"/>
      <c r="AC70" s="44"/>
      <c r="AD70" s="36"/>
      <c r="AE70" s="37"/>
      <c r="AF70" s="38"/>
      <c r="AG70" s="39"/>
      <c r="AH70" s="40"/>
      <c r="AI70" s="41"/>
      <c r="AJ70" s="42"/>
      <c r="AK70" s="43"/>
      <c r="AL70" s="44"/>
      <c r="AM70" s="36"/>
      <c r="AN70" s="37"/>
      <c r="AO70" s="38"/>
      <c r="AP70" s="39"/>
      <c r="AQ70" s="40"/>
      <c r="AR70" s="41"/>
      <c r="AS70" s="42"/>
      <c r="AT70" s="43"/>
      <c r="AU70" s="44"/>
      <c r="AV70" s="36"/>
      <c r="AW70" s="37"/>
      <c r="AX70" s="38"/>
      <c r="AY70" s="39"/>
      <c r="AZ70" s="40"/>
      <c r="BA70" s="41"/>
      <c r="BB70" s="42"/>
      <c r="BC70" s="43"/>
      <c r="BD70" s="44"/>
      <c r="BE70" s="36"/>
      <c r="BF70" s="37"/>
      <c r="BG70" s="38"/>
      <c r="BH70" s="39"/>
      <c r="BI70" s="40"/>
      <c r="BJ70" s="41"/>
      <c r="BK70" s="42"/>
      <c r="BL70" s="43"/>
      <c r="BM70" s="44"/>
      <c r="BN70" s="36"/>
      <c r="BO70" s="37"/>
      <c r="BP70" s="38"/>
      <c r="BQ70" s="39"/>
      <c r="BR70" s="40"/>
      <c r="BS70" s="41"/>
      <c r="BT70" s="42"/>
      <c r="BU70" s="43"/>
      <c r="BV70" s="44"/>
      <c r="BW70" s="36"/>
      <c r="BX70" s="37"/>
      <c r="BY70" s="38"/>
      <c r="BZ70" s="39"/>
      <c r="CA70" s="40"/>
      <c r="CB70" s="41"/>
      <c r="CC70" s="42"/>
      <c r="CD70" s="43"/>
      <c r="CE70" s="44"/>
      <c r="CF70" s="36"/>
      <c r="CG70" s="37"/>
      <c r="CH70" s="38"/>
      <c r="CI70" s="39"/>
      <c r="CJ70" s="40"/>
      <c r="CK70" s="41"/>
      <c r="CL70" s="42"/>
      <c r="CM70" s="43"/>
      <c r="CN70" s="44"/>
      <c r="CO70" s="36">
        <v>560</v>
      </c>
      <c r="CP70" s="37">
        <v>384</v>
      </c>
      <c r="CQ70" s="38">
        <f t="shared" si="292"/>
        <v>944</v>
      </c>
      <c r="CR70" s="39">
        <f t="shared" si="293"/>
        <v>52.649191299498042</v>
      </c>
      <c r="CS70" s="40">
        <f t="shared" si="281"/>
        <v>4.5152341321088629</v>
      </c>
      <c r="CT70" s="41">
        <f>CQ70-565</f>
        <v>379</v>
      </c>
      <c r="CU70" s="42">
        <f t="shared" si="294"/>
        <v>40.148305084745758</v>
      </c>
      <c r="CV70" s="43">
        <f t="shared" si="295"/>
        <v>21.137757947573899</v>
      </c>
      <c r="CW70" s="44">
        <f t="shared" si="282"/>
        <v>1.8127899746496388</v>
      </c>
      <c r="CX70" s="36">
        <v>650</v>
      </c>
      <c r="CY70" s="37">
        <v>471</v>
      </c>
      <c r="CZ70" s="38">
        <f t="shared" si="283"/>
        <v>1121</v>
      </c>
      <c r="DA70" s="39">
        <f t="shared" si="284"/>
        <v>57.546201232032857</v>
      </c>
      <c r="DB70" s="40">
        <f t="shared" si="285"/>
        <v>4.8084759576202121</v>
      </c>
      <c r="DC70" s="41">
        <f>CZ70-691</f>
        <v>430</v>
      </c>
      <c r="DD70" s="42">
        <f t="shared" si="288"/>
        <v>38.358608385370211</v>
      </c>
      <c r="DE70" s="43">
        <f t="shared" si="289"/>
        <v>22.073921971252567</v>
      </c>
      <c r="DF70" s="44">
        <f t="shared" si="296"/>
        <v>1.8444644618882167</v>
      </c>
    </row>
    <row r="71" spans="1:110">
      <c r="A71" s="385" t="s">
        <v>65</v>
      </c>
      <c r="B71" s="386"/>
      <c r="C71" s="16">
        <f>SUM(C72)</f>
        <v>522</v>
      </c>
      <c r="D71" s="17">
        <f>SUM(D72)</f>
        <v>187</v>
      </c>
      <c r="E71" s="18">
        <f t="shared" si="49"/>
        <v>709</v>
      </c>
      <c r="F71" s="19">
        <f>(E71/E$71)*100</f>
        <v>100</v>
      </c>
      <c r="G71" s="20">
        <f t="shared" ref="G71:G79" si="297">(E71/$E$115)*100</f>
        <v>1.2703133678533676</v>
      </c>
      <c r="H71" s="21">
        <f>SUM(H72)</f>
        <v>157</v>
      </c>
      <c r="I71" s="22">
        <f t="shared" ref="I71:I79" si="298">(H71/E71)*100</f>
        <v>22.143864598025388</v>
      </c>
      <c r="J71" s="23">
        <f>(H71/E$71)*100</f>
        <v>22.143864598025388</v>
      </c>
      <c r="K71" s="24">
        <f t="shared" ref="K71:K79" si="299">(H71/$E$115)*100</f>
        <v>0.28129647214806586</v>
      </c>
      <c r="L71" s="16">
        <f t="shared" ref="L71:M71" si="300">SUM(L72)</f>
        <v>422</v>
      </c>
      <c r="M71" s="17">
        <f t="shared" si="300"/>
        <v>195</v>
      </c>
      <c r="N71" s="18">
        <f t="shared" si="50"/>
        <v>617</v>
      </c>
      <c r="O71" s="19">
        <f>(N71/N$71)*100</f>
        <v>100</v>
      </c>
      <c r="P71" s="20">
        <f>(N71/$N$115)*100</f>
        <v>1.3938777815429797</v>
      </c>
      <c r="Q71" s="21">
        <f>SUM(Q72)</f>
        <v>166</v>
      </c>
      <c r="R71" s="22">
        <f t="shared" si="7"/>
        <v>26.904376012965965</v>
      </c>
      <c r="S71" s="23">
        <f>(Q71/N$71)*100</f>
        <v>26.904376012965965</v>
      </c>
      <c r="T71" s="24">
        <f>(Q71/$N$115)*100</f>
        <v>0.37501411950751157</v>
      </c>
      <c r="U71" s="16">
        <f>SUM(U72)</f>
        <v>351</v>
      </c>
      <c r="V71" s="17">
        <f>SUM(V72)</f>
        <v>159</v>
      </c>
      <c r="W71" s="18">
        <f t="shared" si="52"/>
        <v>510</v>
      </c>
      <c r="X71" s="19">
        <f>(W71/W$71)*100</f>
        <v>100</v>
      </c>
      <c r="Y71" s="20">
        <f>(W71/$W$115)*100</f>
        <v>1.3654618473895583</v>
      </c>
      <c r="Z71" s="21">
        <f>SUM(Z72)</f>
        <v>131</v>
      </c>
      <c r="AA71" s="22">
        <f t="shared" si="11"/>
        <v>25.686274509803919</v>
      </c>
      <c r="AB71" s="23">
        <f>(Z71/W$71)*100</f>
        <v>25.686274509803919</v>
      </c>
      <c r="AC71" s="24">
        <f>(Z71/$W$115)*100</f>
        <v>0.3507362784471218</v>
      </c>
      <c r="AD71" s="16">
        <f>SUM(AD72)</f>
        <v>319</v>
      </c>
      <c r="AE71" s="17">
        <f>SUM(AE72)</f>
        <v>206</v>
      </c>
      <c r="AF71" s="18">
        <f t="shared" si="54"/>
        <v>525</v>
      </c>
      <c r="AG71" s="19">
        <f>(AF71/AF$71)*100</f>
        <v>100</v>
      </c>
      <c r="AH71" s="20">
        <f>(AF71/$AF$115)*100</f>
        <v>1.500471576781274</v>
      </c>
      <c r="AI71" s="21">
        <f>SUM(AI72)</f>
        <v>228</v>
      </c>
      <c r="AJ71" s="22">
        <f t="shared" si="15"/>
        <v>43.428571428571431</v>
      </c>
      <c r="AK71" s="23">
        <f>(AI71/AF$71)*100</f>
        <v>43.428571428571431</v>
      </c>
      <c r="AL71" s="24">
        <f>(AI71/$AF$115)*100</f>
        <v>0.65163337048786762</v>
      </c>
      <c r="AM71" s="16">
        <f>SUM(AM72)</f>
        <v>270</v>
      </c>
      <c r="AN71" s="17">
        <f>SUM(AN72)</f>
        <v>158</v>
      </c>
      <c r="AO71" s="18">
        <f t="shared" si="55"/>
        <v>428</v>
      </c>
      <c r="AP71" s="19">
        <f>(AO71/AO$71)*100</f>
        <v>100</v>
      </c>
      <c r="AQ71" s="20">
        <f>(AO71/$AO$115)*100</f>
        <v>1.3785550938899089</v>
      </c>
      <c r="AR71" s="21">
        <f>SUM(AR72)</f>
        <v>205</v>
      </c>
      <c r="AS71" s="22">
        <f t="shared" si="20"/>
        <v>47.897196261682247</v>
      </c>
      <c r="AT71" s="23">
        <f>(AR71/AO$71)*100</f>
        <v>47.897196261682247</v>
      </c>
      <c r="AU71" s="24">
        <f>(AR71/$AO$115)*100</f>
        <v>0.66028923889586755</v>
      </c>
      <c r="AV71" s="16">
        <f>SUM(AV72)</f>
        <v>280</v>
      </c>
      <c r="AW71" s="17">
        <f>SUM(AW72)</f>
        <v>160</v>
      </c>
      <c r="AX71" s="18">
        <f t="shared" si="56"/>
        <v>440</v>
      </c>
      <c r="AY71" s="19">
        <f>(AX71/AX$71)*100</f>
        <v>100</v>
      </c>
      <c r="AZ71" s="20">
        <f>(AX71/$AX$115)*100</f>
        <v>1.2162087456465254</v>
      </c>
      <c r="BA71" s="21">
        <f>SUM(BA72)</f>
        <v>294</v>
      </c>
      <c r="BB71" s="22">
        <f t="shared" si="25"/>
        <v>66.818181818181827</v>
      </c>
      <c r="BC71" s="23">
        <f>(BA71/AX$71)*100</f>
        <v>66.818181818181827</v>
      </c>
      <c r="BD71" s="24">
        <f>(BA71/$AX$115)*100</f>
        <v>0.81264857095472376</v>
      </c>
      <c r="BE71" s="16">
        <f>SUM(BE72)</f>
        <v>258</v>
      </c>
      <c r="BF71" s="17">
        <f>SUM(BF72)</f>
        <v>143</v>
      </c>
      <c r="BG71" s="18">
        <f t="shared" si="57"/>
        <v>401</v>
      </c>
      <c r="BH71" s="19">
        <f>(BG71/BG$71)*100</f>
        <v>100</v>
      </c>
      <c r="BI71" s="20">
        <f>(BG71/$BG$115)*100</f>
        <v>1.4625961994383045</v>
      </c>
      <c r="BJ71" s="21">
        <f>SUM(BJ72)</f>
        <v>190</v>
      </c>
      <c r="BK71" s="22">
        <f t="shared" si="30"/>
        <v>47.381546134663346</v>
      </c>
      <c r="BL71" s="23">
        <f>(BJ71/BG$71)*100</f>
        <v>47.381546134663346</v>
      </c>
      <c r="BM71" s="24">
        <f>(BJ71/$BG$115)*100</f>
        <v>0.693000693000693</v>
      </c>
      <c r="BN71" s="16">
        <f>SUM(BN72)</f>
        <v>305</v>
      </c>
      <c r="BO71" s="17">
        <f>SUM(BO72)</f>
        <v>155</v>
      </c>
      <c r="BP71" s="18">
        <f t="shared" si="58"/>
        <v>460</v>
      </c>
      <c r="BQ71" s="19">
        <f>(BP71/BP$71)*100</f>
        <v>100</v>
      </c>
      <c r="BR71" s="20">
        <f>(BP71/$BP$115)*100</f>
        <v>1.7347362069615717</v>
      </c>
      <c r="BS71" s="21">
        <f>SUM(BS72)</f>
        <v>214</v>
      </c>
      <c r="BT71" s="22">
        <f t="shared" si="35"/>
        <v>46.521739130434781</v>
      </c>
      <c r="BU71" s="23">
        <f>(BS71/BP$71)*100</f>
        <v>46.521739130434781</v>
      </c>
      <c r="BV71" s="24">
        <f>(BS71/$BP$115)*100</f>
        <v>0.80702945280386162</v>
      </c>
      <c r="BW71" s="16">
        <f>SUM(BW72)</f>
        <v>254</v>
      </c>
      <c r="BX71" s="17">
        <f>SUM(BX72)</f>
        <v>161</v>
      </c>
      <c r="BY71" s="18">
        <f t="shared" si="59"/>
        <v>415</v>
      </c>
      <c r="BZ71" s="19">
        <f>(BY71/BY$71)*100</f>
        <v>100</v>
      </c>
      <c r="CA71" s="20">
        <f>(BY71/$BY$115)*100</f>
        <v>1.5322699748929258</v>
      </c>
      <c r="CB71" s="21">
        <f>SUM(CB72)</f>
        <v>243</v>
      </c>
      <c r="CC71" s="22">
        <f t="shared" si="40"/>
        <v>58.554216867469876</v>
      </c>
      <c r="CD71" s="23">
        <f>(CB71/BY$71)*100</f>
        <v>58.554216867469876</v>
      </c>
      <c r="CE71" s="24">
        <f>(CB71/$BY$115)*100</f>
        <v>0.89720868409392995</v>
      </c>
      <c r="CF71" s="16">
        <f>SUM(CF72)</f>
        <v>218</v>
      </c>
      <c r="CG71" s="17">
        <f>SUM(CG72)</f>
        <v>124</v>
      </c>
      <c r="CH71" s="18">
        <f t="shared" si="60"/>
        <v>342</v>
      </c>
      <c r="CI71" s="19">
        <f>(CH71/CH$71)*100</f>
        <v>100</v>
      </c>
      <c r="CJ71" s="20">
        <f t="shared" ref="CJ71:CJ78" si="301">(CH71/$CH$115)*100</f>
        <v>1.577781878575383</v>
      </c>
      <c r="CK71" s="21">
        <f>SUM(CK72)</f>
        <v>178</v>
      </c>
      <c r="CL71" s="22">
        <f t="shared" si="45"/>
        <v>52.046783625730995</v>
      </c>
      <c r="CM71" s="23">
        <f>(CK71/CH$71)*100</f>
        <v>52.046783625730995</v>
      </c>
      <c r="CN71" s="24">
        <f>(CK71/$CH$115)*100</f>
        <v>0.82118472042812318</v>
      </c>
      <c r="CO71" s="16">
        <f>SUM(CO72)</f>
        <v>217</v>
      </c>
      <c r="CP71" s="17">
        <f>SUM(CP72)</f>
        <v>134</v>
      </c>
      <c r="CQ71" s="18">
        <f t="shared" si="279"/>
        <v>351</v>
      </c>
      <c r="CR71" s="19">
        <f>(CQ71/CQ$71)*100</f>
        <v>100</v>
      </c>
      <c r="CS71" s="20">
        <f t="shared" si="281"/>
        <v>1.6788635385277657</v>
      </c>
      <c r="CT71" s="21">
        <f>SUM(CT72)</f>
        <v>161</v>
      </c>
      <c r="CU71" s="22">
        <f t="shared" si="290"/>
        <v>45.868945868945872</v>
      </c>
      <c r="CV71" s="23">
        <f>(CT71/CQ$71)*100</f>
        <v>45.868945868945872</v>
      </c>
      <c r="CW71" s="24">
        <f t="shared" si="282"/>
        <v>0.77007700770077003</v>
      </c>
      <c r="CX71" s="16">
        <f>SUM(CX72)</f>
        <v>315</v>
      </c>
      <c r="CY71" s="17">
        <f>SUM(CY72)</f>
        <v>126</v>
      </c>
      <c r="CZ71" s="18">
        <f t="shared" si="283"/>
        <v>441</v>
      </c>
      <c r="DA71" s="19">
        <f>(CZ71/CZ$71)*100</f>
        <v>100</v>
      </c>
      <c r="DB71" s="20">
        <f t="shared" si="285"/>
        <v>1.8916484364946597</v>
      </c>
      <c r="DC71" s="21">
        <f>SUM(DC72)</f>
        <v>235</v>
      </c>
      <c r="DD71" s="22">
        <f t="shared" si="288"/>
        <v>53.287981859410429</v>
      </c>
      <c r="DE71" s="23">
        <f>(DC71/CZ$71)*100</f>
        <v>53.287981859410429</v>
      </c>
      <c r="DF71" s="24">
        <f t="shared" si="296"/>
        <v>1.0080212756830953</v>
      </c>
    </row>
    <row r="72" spans="1:110">
      <c r="A72" s="383" t="s">
        <v>66</v>
      </c>
      <c r="B72" s="384"/>
      <c r="C72" s="25">
        <f>SUM(C73:C74)</f>
        <v>522</v>
      </c>
      <c r="D72" s="26">
        <f>SUM(D73:D74)</f>
        <v>187</v>
      </c>
      <c r="E72" s="27">
        <f t="shared" si="49"/>
        <v>709</v>
      </c>
      <c r="F72" s="28">
        <f>(E72/E$71)*100</f>
        <v>100</v>
      </c>
      <c r="G72" s="29">
        <f t="shared" si="297"/>
        <v>1.2703133678533676</v>
      </c>
      <c r="H72" s="30">
        <f>SUM(H73:H74)</f>
        <v>157</v>
      </c>
      <c r="I72" s="31">
        <f t="shared" si="298"/>
        <v>22.143864598025388</v>
      </c>
      <c r="J72" s="32">
        <f>(H72/E$71)*100</f>
        <v>22.143864598025388</v>
      </c>
      <c r="K72" s="33">
        <f t="shared" si="299"/>
        <v>0.28129647214806586</v>
      </c>
      <c r="L72" s="25">
        <f>SUM(L73:L74)</f>
        <v>422</v>
      </c>
      <c r="M72" s="26">
        <f>SUM(M73:M74)</f>
        <v>195</v>
      </c>
      <c r="N72" s="27">
        <f t="shared" si="50"/>
        <v>617</v>
      </c>
      <c r="O72" s="28">
        <f>(N72/N$71)*100</f>
        <v>100</v>
      </c>
      <c r="P72" s="29">
        <f>(N72/$N$115)*100</f>
        <v>1.3938777815429797</v>
      </c>
      <c r="Q72" s="30">
        <f>SUM(Q73:Q74)</f>
        <v>166</v>
      </c>
      <c r="R72" s="31">
        <f t="shared" si="7"/>
        <v>26.904376012965965</v>
      </c>
      <c r="S72" s="32">
        <f>(Q72/N$71)*100</f>
        <v>26.904376012965965</v>
      </c>
      <c r="T72" s="33">
        <f>(Q72/$N$115)*100</f>
        <v>0.37501411950751157</v>
      </c>
      <c r="U72" s="25">
        <f>SUM(U73:U74)</f>
        <v>351</v>
      </c>
      <c r="V72" s="26">
        <f>SUM(V73:V74)</f>
        <v>159</v>
      </c>
      <c r="W72" s="27">
        <f t="shared" si="52"/>
        <v>510</v>
      </c>
      <c r="X72" s="28">
        <f>(W72/W$71)*100</f>
        <v>100</v>
      </c>
      <c r="Y72" s="29">
        <f>(W72/$W$115)*100</f>
        <v>1.3654618473895583</v>
      </c>
      <c r="Z72" s="30">
        <f>SUM(Z73:Z74)</f>
        <v>131</v>
      </c>
      <c r="AA72" s="31">
        <f t="shared" si="11"/>
        <v>25.686274509803919</v>
      </c>
      <c r="AB72" s="32">
        <f>(Z72/W$71)*100</f>
        <v>25.686274509803919</v>
      </c>
      <c r="AC72" s="33">
        <f>(Z72/$W$115)*100</f>
        <v>0.3507362784471218</v>
      </c>
      <c r="AD72" s="25">
        <f>SUM(AD73:AD74)</f>
        <v>319</v>
      </c>
      <c r="AE72" s="26">
        <f>SUM(AE73:AE74)</f>
        <v>206</v>
      </c>
      <c r="AF72" s="27">
        <f t="shared" si="54"/>
        <v>525</v>
      </c>
      <c r="AG72" s="28">
        <f>(AF72/AF$71)*100</f>
        <v>100</v>
      </c>
      <c r="AH72" s="29">
        <f>(AF72/$AF$115)*100</f>
        <v>1.500471576781274</v>
      </c>
      <c r="AI72" s="30">
        <f>SUM(AI73:AI74)</f>
        <v>228</v>
      </c>
      <c r="AJ72" s="31">
        <f t="shared" si="15"/>
        <v>43.428571428571431</v>
      </c>
      <c r="AK72" s="32">
        <f>(AI72/AF$71)*100</f>
        <v>43.428571428571431</v>
      </c>
      <c r="AL72" s="33">
        <f>(AI72/$AF$115)*100</f>
        <v>0.65163337048786762</v>
      </c>
      <c r="AM72" s="25">
        <f>SUM(AM73:AM74)</f>
        <v>270</v>
      </c>
      <c r="AN72" s="26">
        <f>SUM(AN73:AN74)</f>
        <v>158</v>
      </c>
      <c r="AO72" s="27">
        <f t="shared" si="55"/>
        <v>428</v>
      </c>
      <c r="AP72" s="28">
        <f>(AO72/AO$71)*100</f>
        <v>100</v>
      </c>
      <c r="AQ72" s="29">
        <f>(AO72/$AO$115)*100</f>
        <v>1.3785550938899089</v>
      </c>
      <c r="AR72" s="30">
        <f>SUM(AR73:AR74)</f>
        <v>205</v>
      </c>
      <c r="AS72" s="31">
        <f t="shared" si="20"/>
        <v>47.897196261682247</v>
      </c>
      <c r="AT72" s="32">
        <f>(AR72/AO$71)*100</f>
        <v>47.897196261682247</v>
      </c>
      <c r="AU72" s="33">
        <f>(AR72/$AO$115)*100</f>
        <v>0.66028923889586755</v>
      </c>
      <c r="AV72" s="25">
        <f>SUM(AV73:AV74)</f>
        <v>280</v>
      </c>
      <c r="AW72" s="26">
        <f>SUM(AW73:AW74)</f>
        <v>160</v>
      </c>
      <c r="AX72" s="27">
        <f t="shared" si="56"/>
        <v>440</v>
      </c>
      <c r="AY72" s="28">
        <f>(AX72/AX$71)*100</f>
        <v>100</v>
      </c>
      <c r="AZ72" s="29">
        <f>(AX72/$AX$115)*100</f>
        <v>1.2162087456465254</v>
      </c>
      <c r="BA72" s="30">
        <f>SUM(BA73:BA74)</f>
        <v>294</v>
      </c>
      <c r="BB72" s="31">
        <f t="shared" si="25"/>
        <v>66.818181818181827</v>
      </c>
      <c r="BC72" s="32">
        <f>(BA72/AX$71)*100</f>
        <v>66.818181818181827</v>
      </c>
      <c r="BD72" s="33">
        <f>(BA72/$AX$115)*100</f>
        <v>0.81264857095472376</v>
      </c>
      <c r="BE72" s="25">
        <f>SUM(BE73:BE74)</f>
        <v>258</v>
      </c>
      <c r="BF72" s="26">
        <f>SUM(BF73:BF74)</f>
        <v>143</v>
      </c>
      <c r="BG72" s="27">
        <f t="shared" si="57"/>
        <v>401</v>
      </c>
      <c r="BH72" s="28">
        <f>(BG72/BG$71)*100</f>
        <v>100</v>
      </c>
      <c r="BI72" s="29">
        <f>(BG72/$BG$115)*100</f>
        <v>1.4625961994383045</v>
      </c>
      <c r="BJ72" s="30">
        <f>SUM(BJ73:BJ74)</f>
        <v>190</v>
      </c>
      <c r="BK72" s="31">
        <f t="shared" si="30"/>
        <v>47.381546134663346</v>
      </c>
      <c r="BL72" s="32">
        <f>(BJ72/BG$71)*100</f>
        <v>47.381546134663346</v>
      </c>
      <c r="BM72" s="33">
        <f>(BJ72/$BG$115)*100</f>
        <v>0.693000693000693</v>
      </c>
      <c r="BN72" s="25">
        <f>SUM(BN73:BN74)</f>
        <v>305</v>
      </c>
      <c r="BO72" s="26">
        <f>SUM(BO73:BO74)</f>
        <v>155</v>
      </c>
      <c r="BP72" s="27">
        <f t="shared" si="58"/>
        <v>460</v>
      </c>
      <c r="BQ72" s="28">
        <f>(BP72/BP$71)*100</f>
        <v>100</v>
      </c>
      <c r="BR72" s="29">
        <f>(BP72/$BP$115)*100</f>
        <v>1.7347362069615717</v>
      </c>
      <c r="BS72" s="30">
        <f>SUM(BS73:BS74)</f>
        <v>214</v>
      </c>
      <c r="BT72" s="31">
        <f t="shared" si="35"/>
        <v>46.521739130434781</v>
      </c>
      <c r="BU72" s="32">
        <f>(BS72/BP$71)*100</f>
        <v>46.521739130434781</v>
      </c>
      <c r="BV72" s="33">
        <f>(BS72/$BP$115)*100</f>
        <v>0.80702945280386162</v>
      </c>
      <c r="BW72" s="25">
        <f>SUM(BW73:BW74)</f>
        <v>254</v>
      </c>
      <c r="BX72" s="26">
        <f>SUM(BX73:BX74)</f>
        <v>161</v>
      </c>
      <c r="BY72" s="27">
        <f t="shared" si="59"/>
        <v>415</v>
      </c>
      <c r="BZ72" s="28">
        <f>(BY72/BY$71)*100</f>
        <v>100</v>
      </c>
      <c r="CA72" s="29">
        <f>(BY72/$BY$115)*100</f>
        <v>1.5322699748929258</v>
      </c>
      <c r="CB72" s="30">
        <f>SUM(CB73:CB74)</f>
        <v>243</v>
      </c>
      <c r="CC72" s="31">
        <f t="shared" si="40"/>
        <v>58.554216867469876</v>
      </c>
      <c r="CD72" s="32">
        <f>(CB72/BY$71)*100</f>
        <v>58.554216867469876</v>
      </c>
      <c r="CE72" s="33">
        <f>(CB72/$BY$115)*100</f>
        <v>0.89720868409392995</v>
      </c>
      <c r="CF72" s="25">
        <f>SUM(CF73:CF74)</f>
        <v>218</v>
      </c>
      <c r="CG72" s="26">
        <f>SUM(CG73:CG74)</f>
        <v>124</v>
      </c>
      <c r="CH72" s="27">
        <f t="shared" si="60"/>
        <v>342</v>
      </c>
      <c r="CI72" s="28">
        <f>(CH72/CH$71)*100</f>
        <v>100</v>
      </c>
      <c r="CJ72" s="29">
        <f t="shared" si="301"/>
        <v>1.577781878575383</v>
      </c>
      <c r="CK72" s="30">
        <f>SUM(CK73:CK74)</f>
        <v>178</v>
      </c>
      <c r="CL72" s="31">
        <f t="shared" si="45"/>
        <v>52.046783625730995</v>
      </c>
      <c r="CM72" s="32">
        <f>(CK72/CH$71)*100</f>
        <v>52.046783625730995</v>
      </c>
      <c r="CN72" s="33">
        <f>(CK72/$CH$115)*100</f>
        <v>0.82118472042812318</v>
      </c>
      <c r="CO72" s="25">
        <f>SUM(CO73:CO74)</f>
        <v>217</v>
      </c>
      <c r="CP72" s="26">
        <f>SUM(CP73:CP74)</f>
        <v>134</v>
      </c>
      <c r="CQ72" s="27">
        <f t="shared" si="279"/>
        <v>351</v>
      </c>
      <c r="CR72" s="28">
        <f>(CQ72/CQ$71)*100</f>
        <v>100</v>
      </c>
      <c r="CS72" s="29">
        <f t="shared" si="281"/>
        <v>1.6788635385277657</v>
      </c>
      <c r="CT72" s="30">
        <f>SUM(CT73:CT74)</f>
        <v>161</v>
      </c>
      <c r="CU72" s="31">
        <f t="shared" si="290"/>
        <v>45.868945868945872</v>
      </c>
      <c r="CV72" s="32">
        <f>(CT72/CQ$71)*100</f>
        <v>45.868945868945872</v>
      </c>
      <c r="CW72" s="33">
        <f t="shared" si="282"/>
        <v>0.77007700770077003</v>
      </c>
      <c r="CX72" s="25">
        <f>SUM(CX73:CX74)</f>
        <v>315</v>
      </c>
      <c r="CY72" s="26">
        <f>SUM(CY73:CY74)</f>
        <v>126</v>
      </c>
      <c r="CZ72" s="27">
        <f t="shared" si="283"/>
        <v>441</v>
      </c>
      <c r="DA72" s="28">
        <f>(CZ72/CZ$71)*100</f>
        <v>100</v>
      </c>
      <c r="DB72" s="29">
        <f t="shared" si="285"/>
        <v>1.8916484364946597</v>
      </c>
      <c r="DC72" s="30">
        <f>SUM(DC73:DC74)</f>
        <v>235</v>
      </c>
      <c r="DD72" s="31">
        <f t="shared" si="288"/>
        <v>53.287981859410429</v>
      </c>
      <c r="DE72" s="32">
        <f>(DC72/CZ$71)*100</f>
        <v>53.287981859410429</v>
      </c>
      <c r="DF72" s="33">
        <f t="shared" si="296"/>
        <v>1.0080212756830953</v>
      </c>
    </row>
    <row r="73" spans="1:110">
      <c r="A73" s="34">
        <v>60124</v>
      </c>
      <c r="B73" s="35" t="s">
        <v>67</v>
      </c>
      <c r="C73" s="36">
        <v>236</v>
      </c>
      <c r="D73" s="37">
        <v>91</v>
      </c>
      <c r="E73" s="38">
        <f t="shared" si="49"/>
        <v>327</v>
      </c>
      <c r="F73" s="39">
        <f>(E73/E$71)*100</f>
        <v>46.121297602256703</v>
      </c>
      <c r="G73" s="40">
        <f t="shared" si="297"/>
        <v>0.58588500886890149</v>
      </c>
      <c r="H73" s="41"/>
      <c r="I73" s="42">
        <f t="shared" si="298"/>
        <v>0</v>
      </c>
      <c r="J73" s="43">
        <f>(H73/E$71)*100</f>
        <v>0</v>
      </c>
      <c r="K73" s="44">
        <f t="shared" si="299"/>
        <v>0</v>
      </c>
      <c r="L73" s="36">
        <v>215</v>
      </c>
      <c r="M73" s="37">
        <v>96</v>
      </c>
      <c r="N73" s="38">
        <f t="shared" si="50"/>
        <v>311</v>
      </c>
      <c r="O73" s="39">
        <f>(N73/N$71)*100</f>
        <v>50.405186385737444</v>
      </c>
      <c r="P73" s="40">
        <f t="shared" ref="P73:P79" si="302">(N73/$N$115)*100</f>
        <v>0.70258669377612115</v>
      </c>
      <c r="Q73" s="41">
        <v>93</v>
      </c>
      <c r="R73" s="42">
        <f t="shared" si="7"/>
        <v>29.903536977491964</v>
      </c>
      <c r="S73" s="43">
        <f>(Q73/N$71)*100</f>
        <v>15.07293354943274</v>
      </c>
      <c r="T73" s="44">
        <f t="shared" ref="T73:T79" si="303">(Q73/$N$115)*100</f>
        <v>0.2100982717722806</v>
      </c>
      <c r="U73" s="36">
        <v>163</v>
      </c>
      <c r="V73" s="37">
        <v>84</v>
      </c>
      <c r="W73" s="38">
        <f t="shared" si="52"/>
        <v>247</v>
      </c>
      <c r="X73" s="39">
        <f>(W73/W$71)*100</f>
        <v>48.431372549019606</v>
      </c>
      <c r="Y73" s="40">
        <f t="shared" ref="Y73:Y79" si="304">(W73/$W$115)*100</f>
        <v>0.66131191432396252</v>
      </c>
      <c r="Z73" s="41">
        <v>63</v>
      </c>
      <c r="AA73" s="42">
        <f t="shared" si="11"/>
        <v>25.506072874493928</v>
      </c>
      <c r="AB73" s="43">
        <f>(Z73/W$71)*100</f>
        <v>12.352941176470589</v>
      </c>
      <c r="AC73" s="44">
        <f t="shared" ref="AC73:AC79" si="305">(Z73/$W$115)*100</f>
        <v>0.16867469879518071</v>
      </c>
      <c r="AD73" s="36">
        <v>148</v>
      </c>
      <c r="AE73" s="37">
        <v>94</v>
      </c>
      <c r="AF73" s="38">
        <f t="shared" si="54"/>
        <v>242</v>
      </c>
      <c r="AG73" s="39">
        <f>(AF73/AF$71)*100</f>
        <v>46.095238095238095</v>
      </c>
      <c r="AH73" s="40">
        <f t="shared" ref="AH73:AH79" si="306">(AF73/$AF$115)*100</f>
        <v>0.69164594586870165</v>
      </c>
      <c r="AI73" s="41">
        <v>101</v>
      </c>
      <c r="AJ73" s="42">
        <f t="shared" si="15"/>
        <v>41.735537190082646</v>
      </c>
      <c r="AK73" s="43">
        <f>(AI73/AF$71)*100</f>
        <v>19.238095238095237</v>
      </c>
      <c r="AL73" s="44">
        <f t="shared" ref="AL73:AL79" si="307">(AI73/$AF$115)*100</f>
        <v>0.28866215096173081</v>
      </c>
      <c r="AM73" s="36">
        <v>141</v>
      </c>
      <c r="AN73" s="37">
        <v>66</v>
      </c>
      <c r="AO73" s="38">
        <f t="shared" si="55"/>
        <v>207</v>
      </c>
      <c r="AP73" s="39">
        <f>(AO73/AO$71)*100</f>
        <v>48.364485981308412</v>
      </c>
      <c r="AQ73" s="40">
        <f t="shared" ref="AQ73:AQ79" si="308">(AO73/$AO$115)*100</f>
        <v>0.66673108512899792</v>
      </c>
      <c r="AR73" s="41">
        <v>105</v>
      </c>
      <c r="AS73" s="42">
        <f t="shared" si="20"/>
        <v>50.724637681159422</v>
      </c>
      <c r="AT73" s="43">
        <f>(AR73/AO$71)*100</f>
        <v>24.532710280373831</v>
      </c>
      <c r="AU73" s="44">
        <f t="shared" ref="AU73:AU79" si="309">(AR73/$AO$115)*100</f>
        <v>0.3381969272393468</v>
      </c>
      <c r="AV73" s="36">
        <v>143</v>
      </c>
      <c r="AW73" s="37">
        <v>70</v>
      </c>
      <c r="AX73" s="38">
        <f t="shared" si="56"/>
        <v>213</v>
      </c>
      <c r="AY73" s="39">
        <f>(AX73/AX$71)*100</f>
        <v>48.409090909090907</v>
      </c>
      <c r="AZ73" s="40">
        <f t="shared" ref="AZ73:AZ79" si="310">(AX73/$AX$115)*100</f>
        <v>0.5887555973243408</v>
      </c>
      <c r="BA73" s="41">
        <v>212</v>
      </c>
      <c r="BB73" s="42">
        <f t="shared" si="25"/>
        <v>99.53051643192488</v>
      </c>
      <c r="BC73" s="43">
        <f>(BA73/AX$71)*100</f>
        <v>48.18181818181818</v>
      </c>
      <c r="BD73" s="44">
        <f t="shared" ref="BD73:BD79" si="311">(BA73/$AX$115)*100</f>
        <v>0.58599148653878053</v>
      </c>
      <c r="BE73" s="36">
        <v>131</v>
      </c>
      <c r="BF73" s="37">
        <v>74</v>
      </c>
      <c r="BG73" s="38">
        <f t="shared" si="57"/>
        <v>205</v>
      </c>
      <c r="BH73" s="39">
        <f>(BG73/BG$71)*100</f>
        <v>51.122194513715712</v>
      </c>
      <c r="BI73" s="40">
        <f t="shared" ref="BI73:BI80" si="312">(BG73/$BG$115)*100</f>
        <v>0.7477112740270635</v>
      </c>
      <c r="BJ73" s="41">
        <v>100</v>
      </c>
      <c r="BK73" s="42">
        <f t="shared" si="30"/>
        <v>48.780487804878049</v>
      </c>
      <c r="BL73" s="43">
        <f>(BJ73/BG$71)*100</f>
        <v>24.937655860349128</v>
      </c>
      <c r="BM73" s="44">
        <f t="shared" ref="BM73:BM80" si="313">(BJ73/$BG$115)*100</f>
        <v>0.36473720684246996</v>
      </c>
      <c r="BN73" s="36">
        <v>131</v>
      </c>
      <c r="BO73" s="37">
        <v>73</v>
      </c>
      <c r="BP73" s="38">
        <f t="shared" si="58"/>
        <v>204</v>
      </c>
      <c r="BQ73" s="39">
        <f>(BP73/BP$71)*100</f>
        <v>44.347826086956523</v>
      </c>
      <c r="BR73" s="40">
        <f t="shared" ref="BR73:BR78" si="314">(BP73/$BP$115)*100</f>
        <v>0.76931779613078399</v>
      </c>
      <c r="BS73" s="41">
        <v>104</v>
      </c>
      <c r="BT73" s="42">
        <f t="shared" si="35"/>
        <v>50.980392156862742</v>
      </c>
      <c r="BU73" s="43">
        <f>(BS73/BP$71)*100</f>
        <v>22.608695652173914</v>
      </c>
      <c r="BV73" s="44">
        <f t="shared" ref="BV73:BV78" si="315">(BS73/$BP$115)*100</f>
        <v>0.39220122940000751</v>
      </c>
      <c r="BW73" s="36">
        <v>114</v>
      </c>
      <c r="BX73" s="37">
        <v>68</v>
      </c>
      <c r="BY73" s="38">
        <f t="shared" si="59"/>
        <v>182</v>
      </c>
      <c r="BZ73" s="39">
        <f>(BY73/BY$71)*100</f>
        <v>43.855421686746986</v>
      </c>
      <c r="CA73" s="40">
        <f t="shared" ref="CA73:CA78" si="316">(BY73/$BY$115)*100</f>
        <v>0.67198345886870481</v>
      </c>
      <c r="CB73" s="41">
        <v>105</v>
      </c>
      <c r="CC73" s="42">
        <f t="shared" si="40"/>
        <v>57.692307692307686</v>
      </c>
      <c r="CD73" s="43">
        <f>(CB73/BY$71)*100</f>
        <v>25.301204819277107</v>
      </c>
      <c r="CE73" s="44">
        <f t="shared" ref="CE73:CE78" si="317">(CB73/$BY$115)*100</f>
        <v>0.38768276473194502</v>
      </c>
      <c r="CF73" s="36">
        <v>106</v>
      </c>
      <c r="CG73" s="37">
        <v>55</v>
      </c>
      <c r="CH73" s="38">
        <f t="shared" si="60"/>
        <v>161</v>
      </c>
      <c r="CI73" s="39">
        <f>(CH73/CH$71)*100</f>
        <v>47.076023391812868</v>
      </c>
      <c r="CJ73" s="40">
        <f t="shared" si="301"/>
        <v>0.7427569662299317</v>
      </c>
      <c r="CK73" s="41">
        <v>87</v>
      </c>
      <c r="CL73" s="42">
        <f t="shared" si="45"/>
        <v>54.037267080745345</v>
      </c>
      <c r="CM73" s="43">
        <f>(CK73/CH$71)*100</f>
        <v>25.438596491228072</v>
      </c>
      <c r="CN73" s="44">
        <f t="shared" ref="CN73:CN78" si="318">(CK73/$CH$115)*100</f>
        <v>0.40136556560250969</v>
      </c>
      <c r="CO73" s="36">
        <v>93</v>
      </c>
      <c r="CP73" s="37">
        <v>58</v>
      </c>
      <c r="CQ73" s="38">
        <f t="shared" si="279"/>
        <v>151</v>
      </c>
      <c r="CR73" s="39">
        <f>(CQ73/CQ$71)*100</f>
        <v>43.019943019943021</v>
      </c>
      <c r="CS73" s="40">
        <f t="shared" si="281"/>
        <v>0.72224613765724399</v>
      </c>
      <c r="CT73" s="41">
        <f>CQ73-81</f>
        <v>70</v>
      </c>
      <c r="CU73" s="42">
        <f t="shared" si="290"/>
        <v>46.357615894039732</v>
      </c>
      <c r="CV73" s="43">
        <f>(CT73/CQ$71)*100</f>
        <v>19.943019943019944</v>
      </c>
      <c r="CW73" s="44">
        <f t="shared" si="282"/>
        <v>0.33481609030468262</v>
      </c>
      <c r="CX73" s="36">
        <v>169</v>
      </c>
      <c r="CY73" s="37">
        <v>56</v>
      </c>
      <c r="CZ73" s="38">
        <f t="shared" si="283"/>
        <v>225</v>
      </c>
      <c r="DA73" s="39">
        <f>(CZ73/CZ$71)*100</f>
        <v>51.020408163265309</v>
      </c>
      <c r="DB73" s="40">
        <f t="shared" si="285"/>
        <v>0.96512675331360176</v>
      </c>
      <c r="DC73" s="41">
        <f>CZ73-103</f>
        <v>122</v>
      </c>
      <c r="DD73" s="42">
        <f t="shared" si="288"/>
        <v>54.222222222222229</v>
      </c>
      <c r="DE73" s="43">
        <f>(DC73/CZ$71)*100</f>
        <v>27.66439909297052</v>
      </c>
      <c r="DF73" s="44">
        <f t="shared" si="296"/>
        <v>0.52331317290781965</v>
      </c>
    </row>
    <row r="74" spans="1:110">
      <c r="A74" s="34">
        <v>60134</v>
      </c>
      <c r="B74" s="35" t="s">
        <v>68</v>
      </c>
      <c r="C74" s="36">
        <v>286</v>
      </c>
      <c r="D74" s="37">
        <v>96</v>
      </c>
      <c r="E74" s="38">
        <f t="shared" si="49"/>
        <v>382</v>
      </c>
      <c r="F74" s="39">
        <f>(E74/E$71)*100</f>
        <v>53.878702397743304</v>
      </c>
      <c r="G74" s="40">
        <f t="shared" si="297"/>
        <v>0.68442835898446597</v>
      </c>
      <c r="H74" s="41">
        <f>97+60</f>
        <v>157</v>
      </c>
      <c r="I74" s="42">
        <f t="shared" si="298"/>
        <v>41.099476439790578</v>
      </c>
      <c r="J74" s="43">
        <f>(H74/E$71)*100</f>
        <v>22.143864598025388</v>
      </c>
      <c r="K74" s="44">
        <f t="shared" si="299"/>
        <v>0.28129647214806586</v>
      </c>
      <c r="L74" s="36">
        <v>207</v>
      </c>
      <c r="M74" s="37">
        <v>99</v>
      </c>
      <c r="N74" s="38">
        <f t="shared" si="50"/>
        <v>306</v>
      </c>
      <c r="O74" s="39">
        <f>(N74/N$71)*100</f>
        <v>49.594813614262563</v>
      </c>
      <c r="P74" s="40">
        <f t="shared" si="302"/>
        <v>0.69129108776685866</v>
      </c>
      <c r="Q74" s="41">
        <v>73</v>
      </c>
      <c r="R74" s="42">
        <f t="shared" si="7"/>
        <v>23.856209150326798</v>
      </c>
      <c r="S74" s="43">
        <f>(Q74/N$71)*100</f>
        <v>11.831442463533225</v>
      </c>
      <c r="T74" s="44">
        <f t="shared" si="303"/>
        <v>0.16491584773523099</v>
      </c>
      <c r="U74" s="36">
        <v>188</v>
      </c>
      <c r="V74" s="37">
        <v>75</v>
      </c>
      <c r="W74" s="38">
        <f t="shared" si="52"/>
        <v>263</v>
      </c>
      <c r="X74" s="39">
        <f>(W74/W$71)*100</f>
        <v>51.568627450980401</v>
      </c>
      <c r="Y74" s="40">
        <f t="shared" si="304"/>
        <v>0.7041499330655957</v>
      </c>
      <c r="Z74" s="41">
        <v>68</v>
      </c>
      <c r="AA74" s="42">
        <f t="shared" si="11"/>
        <v>25.85551330798479</v>
      </c>
      <c r="AB74" s="43">
        <f>(Z74/W$71)*100</f>
        <v>13.333333333333334</v>
      </c>
      <c r="AC74" s="44">
        <f t="shared" si="305"/>
        <v>0.18206157965194111</v>
      </c>
      <c r="AD74" s="36">
        <v>171</v>
      </c>
      <c r="AE74" s="37">
        <v>112</v>
      </c>
      <c r="AF74" s="38">
        <f t="shared" si="54"/>
        <v>283</v>
      </c>
      <c r="AG74" s="39">
        <f>(AF74/AF$71)*100</f>
        <v>53.904761904761898</v>
      </c>
      <c r="AH74" s="40">
        <f t="shared" si="306"/>
        <v>0.80882563091257254</v>
      </c>
      <c r="AI74" s="41">
        <v>127</v>
      </c>
      <c r="AJ74" s="42">
        <f t="shared" si="15"/>
        <v>44.876325088339222</v>
      </c>
      <c r="AK74" s="43">
        <f>(AI74/AF$71)*100</f>
        <v>24.19047619047619</v>
      </c>
      <c r="AL74" s="44">
        <f t="shared" si="307"/>
        <v>0.36297121952613681</v>
      </c>
      <c r="AM74" s="36">
        <v>129</v>
      </c>
      <c r="AN74" s="37">
        <v>92</v>
      </c>
      <c r="AO74" s="38">
        <f t="shared" si="55"/>
        <v>221</v>
      </c>
      <c r="AP74" s="39">
        <f>(AO74/AO$71)*100</f>
        <v>51.635514018691588</v>
      </c>
      <c r="AQ74" s="40">
        <f t="shared" si="308"/>
        <v>0.7118240087609109</v>
      </c>
      <c r="AR74" s="41">
        <v>100</v>
      </c>
      <c r="AS74" s="42">
        <f t="shared" si="20"/>
        <v>45.248868778280546</v>
      </c>
      <c r="AT74" s="43">
        <f>(AR74/AO$71)*100</f>
        <v>23.364485981308412</v>
      </c>
      <c r="AU74" s="44">
        <f t="shared" si="309"/>
        <v>0.32209231165652075</v>
      </c>
      <c r="AV74" s="36">
        <v>137</v>
      </c>
      <c r="AW74" s="37">
        <v>90</v>
      </c>
      <c r="AX74" s="38">
        <f t="shared" si="56"/>
        <v>227</v>
      </c>
      <c r="AY74" s="39">
        <f>(AX74/AX$71)*100</f>
        <v>51.590909090909086</v>
      </c>
      <c r="AZ74" s="40">
        <f t="shared" si="310"/>
        <v>0.62745314832218479</v>
      </c>
      <c r="BA74" s="41">
        <v>82</v>
      </c>
      <c r="BB74" s="42">
        <f t="shared" si="25"/>
        <v>36.12334801762114</v>
      </c>
      <c r="BC74" s="43">
        <f>(BA74/AX$71)*100</f>
        <v>18.636363636363637</v>
      </c>
      <c r="BD74" s="44">
        <f t="shared" si="311"/>
        <v>0.2266570844159434</v>
      </c>
      <c r="BE74" s="36">
        <v>127</v>
      </c>
      <c r="BF74" s="37">
        <v>69</v>
      </c>
      <c r="BG74" s="38">
        <f t="shared" si="57"/>
        <v>196</v>
      </c>
      <c r="BH74" s="39">
        <f>(BG74/BG$71)*100</f>
        <v>48.877805486284288</v>
      </c>
      <c r="BI74" s="40">
        <f t="shared" si="312"/>
        <v>0.71488492541124127</v>
      </c>
      <c r="BJ74" s="41">
        <v>90</v>
      </c>
      <c r="BK74" s="42">
        <f t="shared" si="30"/>
        <v>45.91836734693878</v>
      </c>
      <c r="BL74" s="43">
        <f>(BJ74/BG$71)*100</f>
        <v>22.443890274314214</v>
      </c>
      <c r="BM74" s="44">
        <f t="shared" si="313"/>
        <v>0.32826348615822298</v>
      </c>
      <c r="BN74" s="36">
        <v>174</v>
      </c>
      <c r="BO74" s="37">
        <v>82</v>
      </c>
      <c r="BP74" s="38">
        <f t="shared" si="58"/>
        <v>256</v>
      </c>
      <c r="BQ74" s="39">
        <f>(BP74/BP$71)*100</f>
        <v>55.652173913043477</v>
      </c>
      <c r="BR74" s="40">
        <f t="shared" si="314"/>
        <v>0.96541841083078783</v>
      </c>
      <c r="BS74" s="41">
        <v>110</v>
      </c>
      <c r="BT74" s="42">
        <f t="shared" si="35"/>
        <v>42.96875</v>
      </c>
      <c r="BU74" s="43">
        <f>(BS74/BP$71)*100</f>
        <v>23.913043478260871</v>
      </c>
      <c r="BV74" s="44">
        <f t="shared" si="315"/>
        <v>0.41482822340385417</v>
      </c>
      <c r="BW74" s="36">
        <v>140</v>
      </c>
      <c r="BX74" s="37">
        <v>93</v>
      </c>
      <c r="BY74" s="38">
        <f t="shared" si="59"/>
        <v>233</v>
      </c>
      <c r="BZ74" s="39">
        <f>(BY74/BY$71)*100</f>
        <v>56.144578313253014</v>
      </c>
      <c r="CA74" s="40">
        <f t="shared" si="316"/>
        <v>0.86028651602422102</v>
      </c>
      <c r="CB74" s="41">
        <v>138</v>
      </c>
      <c r="CC74" s="42">
        <f t="shared" si="40"/>
        <v>59.227467811158796</v>
      </c>
      <c r="CD74" s="43">
        <f>(CB74/BY$71)*100</f>
        <v>33.253012048192772</v>
      </c>
      <c r="CE74" s="44">
        <f t="shared" si="317"/>
        <v>0.50952591936198499</v>
      </c>
      <c r="CF74" s="36">
        <v>112</v>
      </c>
      <c r="CG74" s="37">
        <v>69</v>
      </c>
      <c r="CH74" s="38">
        <f t="shared" si="60"/>
        <v>181</v>
      </c>
      <c r="CI74" s="39">
        <f>(CH74/CH$71)*100</f>
        <v>52.923976608187139</v>
      </c>
      <c r="CJ74" s="40">
        <f t="shared" si="301"/>
        <v>0.83502491234545106</v>
      </c>
      <c r="CK74" s="41">
        <v>91</v>
      </c>
      <c r="CL74" s="42">
        <f t="shared" si="45"/>
        <v>50.276243093922659</v>
      </c>
      <c r="CM74" s="43">
        <f>(CK74/CH$71)*100</f>
        <v>26.608187134502927</v>
      </c>
      <c r="CN74" s="44">
        <f t="shared" si="318"/>
        <v>0.41981915482561361</v>
      </c>
      <c r="CO74" s="36">
        <v>124</v>
      </c>
      <c r="CP74" s="37">
        <v>76</v>
      </c>
      <c r="CQ74" s="38">
        <f t="shared" si="279"/>
        <v>200</v>
      </c>
      <c r="CR74" s="39">
        <f>(CQ74/CQ$71)*100</f>
        <v>56.980056980056979</v>
      </c>
      <c r="CS74" s="40">
        <f t="shared" si="281"/>
        <v>0.95661740087052194</v>
      </c>
      <c r="CT74" s="41">
        <f>CQ74-109</f>
        <v>91</v>
      </c>
      <c r="CU74" s="42">
        <f t="shared" si="290"/>
        <v>45.5</v>
      </c>
      <c r="CV74" s="43">
        <f>(CT74/CQ$71)*100</f>
        <v>25.925925925925924</v>
      </c>
      <c r="CW74" s="44">
        <f t="shared" si="282"/>
        <v>0.43526091739608747</v>
      </c>
      <c r="CX74" s="36">
        <v>146</v>
      </c>
      <c r="CY74" s="37">
        <v>70</v>
      </c>
      <c r="CZ74" s="38">
        <f t="shared" si="283"/>
        <v>216</v>
      </c>
      <c r="DA74" s="39">
        <f>(CZ74/CZ$71)*100</f>
        <v>48.979591836734691</v>
      </c>
      <c r="DB74" s="40">
        <f t="shared" si="285"/>
        <v>0.92652168318105788</v>
      </c>
      <c r="DC74" s="41">
        <f>CZ74-103</f>
        <v>113</v>
      </c>
      <c r="DD74" s="42">
        <f t="shared" si="288"/>
        <v>52.314814814814817</v>
      </c>
      <c r="DE74" s="43">
        <f>(DC74/CZ$71)*100</f>
        <v>25.623582766439913</v>
      </c>
      <c r="DF74" s="44">
        <f t="shared" si="296"/>
        <v>0.48470810277527565</v>
      </c>
    </row>
    <row r="75" spans="1:110">
      <c r="A75" s="385" t="s">
        <v>69</v>
      </c>
      <c r="B75" s="386"/>
      <c r="C75" s="16">
        <f>SUM(C76,C78)</f>
        <v>971</v>
      </c>
      <c r="D75" s="17">
        <f>SUM(D76,D78)</f>
        <v>182</v>
      </c>
      <c r="E75" s="18">
        <f t="shared" si="49"/>
        <v>1153</v>
      </c>
      <c r="F75" s="19">
        <f>(E75/E$75)*100</f>
        <v>100</v>
      </c>
      <c r="G75" s="20">
        <f t="shared" si="297"/>
        <v>2.0658269578771971</v>
      </c>
      <c r="H75" s="21">
        <f>SUM(H76,H78)</f>
        <v>204</v>
      </c>
      <c r="I75" s="22">
        <f t="shared" si="298"/>
        <v>17.692974848222029</v>
      </c>
      <c r="J75" s="23">
        <f>(H75/E$75)*100</f>
        <v>17.692974848222029</v>
      </c>
      <c r="K75" s="24">
        <f t="shared" si="299"/>
        <v>0.36550624406500282</v>
      </c>
      <c r="L75" s="16">
        <f>SUM(L76,L78)</f>
        <v>747</v>
      </c>
      <c r="M75" s="17">
        <f>SUM(M76,M78)</f>
        <v>192</v>
      </c>
      <c r="N75" s="18">
        <f t="shared" si="50"/>
        <v>939</v>
      </c>
      <c r="O75" s="19">
        <f>(N75/N$75)*100</f>
        <v>100</v>
      </c>
      <c r="P75" s="20">
        <f t="shared" si="302"/>
        <v>2.1213148085394784</v>
      </c>
      <c r="Q75" s="21">
        <f>SUM(Q76,Q78)</f>
        <v>191</v>
      </c>
      <c r="R75" s="22">
        <f t="shared" ref="R75:R115" si="319">(Q75/N75)*100</f>
        <v>20.340788072417464</v>
      </c>
      <c r="S75" s="23">
        <f>(Q75/N$75)*100</f>
        <v>20.340788072417464</v>
      </c>
      <c r="T75" s="24">
        <f t="shared" si="303"/>
        <v>0.43149214955382359</v>
      </c>
      <c r="U75" s="16">
        <f>SUM(U76,U78)</f>
        <v>652</v>
      </c>
      <c r="V75" s="17">
        <f>SUM(V76,V78)</f>
        <v>234</v>
      </c>
      <c r="W75" s="18">
        <f t="shared" si="52"/>
        <v>886</v>
      </c>
      <c r="X75" s="19">
        <f>(W75/W$75)*100</f>
        <v>100</v>
      </c>
      <c r="Y75" s="20">
        <f t="shared" si="304"/>
        <v>2.3721552878179382</v>
      </c>
      <c r="Z75" s="21">
        <f>SUM(Z76,Z78)</f>
        <v>198</v>
      </c>
      <c r="AA75" s="22">
        <f t="shared" ref="AA75:AA115" si="320">(Z75/W75)*100</f>
        <v>22.34762979683973</v>
      </c>
      <c r="AB75" s="23">
        <f>(Z75/W$75)*100</f>
        <v>22.34762979683973</v>
      </c>
      <c r="AC75" s="24">
        <f t="shared" si="305"/>
        <v>0.53012048192771077</v>
      </c>
      <c r="AD75" s="16">
        <f>SUM(AD76,AD78)</f>
        <v>692</v>
      </c>
      <c r="AE75" s="17">
        <f>SUM(AE76,AE78)</f>
        <v>304</v>
      </c>
      <c r="AF75" s="18">
        <f t="shared" si="54"/>
        <v>996</v>
      </c>
      <c r="AG75" s="19">
        <f>(AF75/AF$75)*100</f>
        <v>100</v>
      </c>
      <c r="AH75" s="20">
        <f t="shared" si="306"/>
        <v>2.8466089342364742</v>
      </c>
      <c r="AI75" s="21">
        <f>SUM(AI76,AI78)</f>
        <v>377</v>
      </c>
      <c r="AJ75" s="22">
        <f t="shared" ref="AJ75:AJ115" si="321">(AI75/AF75)*100</f>
        <v>37.851405622489956</v>
      </c>
      <c r="AK75" s="23">
        <f>(AI75/AF$75)*100</f>
        <v>37.851405622489956</v>
      </c>
      <c r="AL75" s="24">
        <f t="shared" si="307"/>
        <v>1.0774814941838864</v>
      </c>
      <c r="AM75" s="16">
        <f>SUM(AM76,AM78)</f>
        <v>667</v>
      </c>
      <c r="AN75" s="17">
        <f>SUM(AN76,AN78)</f>
        <v>369</v>
      </c>
      <c r="AO75" s="18">
        <f t="shared" si="55"/>
        <v>1036</v>
      </c>
      <c r="AP75" s="19">
        <f>(AO75/AO$75)*100</f>
        <v>100</v>
      </c>
      <c r="AQ75" s="20">
        <f t="shared" si="308"/>
        <v>3.3368763487615549</v>
      </c>
      <c r="AR75" s="21">
        <f>SUM(AR76,AR78)</f>
        <v>374</v>
      </c>
      <c r="AS75" s="22">
        <f t="shared" ref="AS75:AS115" si="322">(AR75/AO75)*100</f>
        <v>36.100386100386103</v>
      </c>
      <c r="AT75" s="23">
        <f>(AR75/AO$75)*100</f>
        <v>36.100386100386103</v>
      </c>
      <c r="AU75" s="24">
        <f t="shared" si="309"/>
        <v>1.2046252455953876</v>
      </c>
      <c r="AV75" s="16">
        <f>SUM(AV76,AV78)</f>
        <v>403</v>
      </c>
      <c r="AW75" s="17">
        <f>SUM(AW76,AW78)</f>
        <v>259</v>
      </c>
      <c r="AX75" s="18">
        <f t="shared" si="56"/>
        <v>662</v>
      </c>
      <c r="AY75" s="19">
        <f>(AX75/AX$75)*100</f>
        <v>100</v>
      </c>
      <c r="AZ75" s="20">
        <f t="shared" si="310"/>
        <v>1.8298413400409088</v>
      </c>
      <c r="BA75" s="21">
        <f>SUM(BA76,BA78)</f>
        <v>241</v>
      </c>
      <c r="BB75" s="22">
        <f t="shared" ref="BB75:BB115" si="323">(BA75/AX75)*100</f>
        <v>36.40483383685801</v>
      </c>
      <c r="BC75" s="23">
        <f>(BA75/AX$75)*100</f>
        <v>36.40483383685801</v>
      </c>
      <c r="BD75" s="24">
        <f t="shared" si="311"/>
        <v>0.66615069932002879</v>
      </c>
      <c r="BE75" s="16">
        <f>SUM(BE76,BE78)</f>
        <v>406</v>
      </c>
      <c r="BF75" s="17">
        <f>SUM(BF76,BF78)</f>
        <v>208</v>
      </c>
      <c r="BG75" s="18">
        <f t="shared" si="57"/>
        <v>614</v>
      </c>
      <c r="BH75" s="19">
        <f t="shared" ref="BH75:BH80" si="324">(BG75/BG$75)*100</f>
        <v>100</v>
      </c>
      <c r="BI75" s="20">
        <f t="shared" si="312"/>
        <v>2.239486450012766</v>
      </c>
      <c r="BJ75" s="21">
        <f>SUM(BJ76,BJ78)</f>
        <v>210</v>
      </c>
      <c r="BK75" s="22">
        <f t="shared" ref="BK75:BK115" si="325">(BJ75/BG75)*100</f>
        <v>34.201954397394132</v>
      </c>
      <c r="BL75" s="23">
        <f t="shared" ref="BL75:BL80" si="326">(BJ75/BG$75)*100</f>
        <v>34.201954397394132</v>
      </c>
      <c r="BM75" s="24">
        <f t="shared" si="313"/>
        <v>0.76594813436918707</v>
      </c>
      <c r="BN75" s="16">
        <f>SUM(BN76,BN78)</f>
        <v>350</v>
      </c>
      <c r="BO75" s="17">
        <f>SUM(BO76,BO78)</f>
        <v>173</v>
      </c>
      <c r="BP75" s="18">
        <f t="shared" si="58"/>
        <v>523</v>
      </c>
      <c r="BQ75" s="19">
        <f t="shared" ref="BQ75:BQ80" si="327">(BP75/BP$75)*100</f>
        <v>100</v>
      </c>
      <c r="BR75" s="20">
        <f t="shared" si="314"/>
        <v>1.972319644001961</v>
      </c>
      <c r="BS75" s="21">
        <f>SUM(BS76,BS78)</f>
        <v>240</v>
      </c>
      <c r="BT75" s="22">
        <f t="shared" ref="BT75:BT115" si="328">(BS75/BP75)*100</f>
        <v>45.88910133843212</v>
      </c>
      <c r="BU75" s="23">
        <f t="shared" ref="BU75:BU80" si="329">(BS75/BP$75)*100</f>
        <v>45.88910133843212</v>
      </c>
      <c r="BV75" s="24">
        <f t="shared" si="315"/>
        <v>0.9050797601538636</v>
      </c>
      <c r="BW75" s="16">
        <f>SUM(BW76,BW78)</f>
        <v>276</v>
      </c>
      <c r="BX75" s="17">
        <f>SUM(BX76,BX78)</f>
        <v>194</v>
      </c>
      <c r="BY75" s="18">
        <f t="shared" si="59"/>
        <v>470</v>
      </c>
      <c r="BZ75" s="19">
        <f t="shared" ref="BZ75:BZ80" si="330">(BY75/BY$75)*100</f>
        <v>100</v>
      </c>
      <c r="CA75" s="20">
        <f t="shared" si="316"/>
        <v>1.7353418992763257</v>
      </c>
      <c r="CB75" s="21">
        <f>SUM(CB76,CB78)</f>
        <v>272</v>
      </c>
      <c r="CC75" s="22">
        <f t="shared" ref="CC75:CC115" si="331">(CB75/BY75)*100</f>
        <v>57.87234042553191</v>
      </c>
      <c r="CD75" s="23">
        <f t="shared" ref="CD75:CD80" si="332">(CB75/BY$75)*100</f>
        <v>57.87234042553191</v>
      </c>
      <c r="CE75" s="24">
        <f t="shared" si="317"/>
        <v>1.0042829714960864</v>
      </c>
      <c r="CF75" s="16">
        <f>SUM(CF76,CF78)</f>
        <v>297</v>
      </c>
      <c r="CG75" s="17">
        <f>SUM(CG76,CG78)</f>
        <v>164</v>
      </c>
      <c r="CH75" s="18">
        <f t="shared" si="60"/>
        <v>461</v>
      </c>
      <c r="CI75" s="19">
        <f>(CH75/CH$75)*100</f>
        <v>100</v>
      </c>
      <c r="CJ75" s="20">
        <f t="shared" si="301"/>
        <v>2.1267761579627238</v>
      </c>
      <c r="CK75" s="21">
        <f>SUM(CK76,CK78)</f>
        <v>240</v>
      </c>
      <c r="CL75" s="22">
        <f t="shared" ref="CL75:CL115" si="333">(CK75/CH75)*100</f>
        <v>52.060737527114966</v>
      </c>
      <c r="CM75" s="23">
        <f>(CK75/CH$75)*100</f>
        <v>52.060737527114966</v>
      </c>
      <c r="CN75" s="24">
        <f t="shared" si="318"/>
        <v>1.1072153533862337</v>
      </c>
      <c r="CO75" s="16">
        <f>SUM(CO76,CO78)</f>
        <v>219</v>
      </c>
      <c r="CP75" s="17">
        <f>SUM(CP76,CP78)</f>
        <v>142</v>
      </c>
      <c r="CQ75" s="18">
        <f t="shared" si="279"/>
        <v>361</v>
      </c>
      <c r="CR75" s="19">
        <f>(CQ75/CQ$75)*100</f>
        <v>100</v>
      </c>
      <c r="CS75" s="20">
        <f t="shared" si="281"/>
        <v>1.7266944085712919</v>
      </c>
      <c r="CT75" s="21">
        <f>SUM(CT76,CT78)</f>
        <v>136</v>
      </c>
      <c r="CU75" s="22">
        <f t="shared" si="290"/>
        <v>37.67313019390582</v>
      </c>
      <c r="CV75" s="23">
        <f>(CT75/CQ$75)*100</f>
        <v>37.67313019390582</v>
      </c>
      <c r="CW75" s="24">
        <f t="shared" si="282"/>
        <v>0.65049983259195487</v>
      </c>
      <c r="CX75" s="16">
        <f>SUM(CX76,CX78)</f>
        <v>268</v>
      </c>
      <c r="CY75" s="17">
        <f>SUM(CY76,CY78)</f>
        <v>142</v>
      </c>
      <c r="CZ75" s="18">
        <f t="shared" si="283"/>
        <v>410</v>
      </c>
      <c r="DA75" s="19">
        <f>(CZ75/CZ$75)*100</f>
        <v>100</v>
      </c>
      <c r="DB75" s="20">
        <f t="shared" si="285"/>
        <v>1.7586754171492298</v>
      </c>
      <c r="DC75" s="21">
        <f>SUM(DC76,DC78)</f>
        <v>168</v>
      </c>
      <c r="DD75" s="22">
        <f t="shared" si="288"/>
        <v>40.975609756097562</v>
      </c>
      <c r="DE75" s="23">
        <f>(DC75/CZ$75)*100</f>
        <v>40.975609756097562</v>
      </c>
      <c r="DF75" s="24">
        <f t="shared" si="296"/>
        <v>0.72062797580748938</v>
      </c>
    </row>
    <row r="76" spans="1:110">
      <c r="A76" s="383" t="s">
        <v>25</v>
      </c>
      <c r="B76" s="384"/>
      <c r="C76" s="59">
        <f>SUM(C77)</f>
        <v>544</v>
      </c>
      <c r="D76" s="60">
        <f>SUM(D77)</f>
        <v>0</v>
      </c>
      <c r="E76" s="27">
        <f t="shared" ref="E76:E115" si="334">SUM(C76:D76)</f>
        <v>544</v>
      </c>
      <c r="F76" s="28">
        <f>(E76/E$75)*100</f>
        <v>47.181266261925416</v>
      </c>
      <c r="G76" s="29">
        <f t="shared" si="297"/>
        <v>0.97468331750667403</v>
      </c>
      <c r="H76" s="61">
        <f>SUM(H77)</f>
        <v>70</v>
      </c>
      <c r="I76" s="31">
        <f t="shared" si="298"/>
        <v>12.867647058823529</v>
      </c>
      <c r="J76" s="32">
        <f>(H76/E$75)*100</f>
        <v>6.0711188204683433</v>
      </c>
      <c r="K76" s="33">
        <f t="shared" si="299"/>
        <v>0.12541880923799115</v>
      </c>
      <c r="L76" s="59">
        <f>SUM(L77)</f>
        <v>362</v>
      </c>
      <c r="M76" s="60">
        <f>SUM(M77)</f>
        <v>0</v>
      </c>
      <c r="N76" s="27">
        <f t="shared" ref="N76:N103" si="335">SUM(L76:M76)</f>
        <v>362</v>
      </c>
      <c r="O76" s="28">
        <f>(N76/N$75)*100</f>
        <v>38.55165069222577</v>
      </c>
      <c r="P76" s="29">
        <f t="shared" si="302"/>
        <v>0.81780187507059754</v>
      </c>
      <c r="Q76" s="61">
        <f>SUM(Q77)</f>
        <v>48</v>
      </c>
      <c r="R76" s="31">
        <f t="shared" si="319"/>
        <v>13.259668508287293</v>
      </c>
      <c r="S76" s="32">
        <f>(Q76/N$75)*100</f>
        <v>5.1118210862619806</v>
      </c>
      <c r="T76" s="33">
        <f t="shared" si="303"/>
        <v>0.10843781768891901</v>
      </c>
      <c r="U76" s="59">
        <f>SUM(U77)</f>
        <v>287</v>
      </c>
      <c r="V76" s="60">
        <f>SUM(V77)</f>
        <v>8</v>
      </c>
      <c r="W76" s="27">
        <f t="shared" ref="W76:W103" si="336">SUM(U76:V76)</f>
        <v>295</v>
      </c>
      <c r="X76" s="28">
        <f>(W76/W$75)*100</f>
        <v>33.295711060948079</v>
      </c>
      <c r="Y76" s="29">
        <f t="shared" si="304"/>
        <v>0.78982597054886217</v>
      </c>
      <c r="Z76" s="61">
        <f>SUM(Z77)</f>
        <v>71</v>
      </c>
      <c r="AA76" s="31">
        <f t="shared" si="320"/>
        <v>24.067796610169491</v>
      </c>
      <c r="AB76" s="32">
        <f>(Z76/W$75)*100</f>
        <v>8.0135440180586901</v>
      </c>
      <c r="AC76" s="33">
        <f t="shared" si="305"/>
        <v>0.19009370816599733</v>
      </c>
      <c r="AD76" s="59">
        <f>SUM(AD77)</f>
        <v>257</v>
      </c>
      <c r="AE76" s="60">
        <f>SUM(AE77)</f>
        <v>17</v>
      </c>
      <c r="AF76" s="27">
        <f t="shared" ref="AF76:AF103" si="337">SUM(AD76:AE76)</f>
        <v>274</v>
      </c>
      <c r="AG76" s="28">
        <f>(AF76/AF$75)*100</f>
        <v>27.510040160642568</v>
      </c>
      <c r="AH76" s="29">
        <f t="shared" si="306"/>
        <v>0.78310326102489347</v>
      </c>
      <c r="AI76" s="61">
        <f>SUM(AI77)</f>
        <v>87</v>
      </c>
      <c r="AJ76" s="31">
        <f t="shared" si="321"/>
        <v>31.751824817518248</v>
      </c>
      <c r="AK76" s="32">
        <f>(AI76/AF$75)*100</f>
        <v>8.7349397590361448</v>
      </c>
      <c r="AL76" s="33">
        <f t="shared" si="307"/>
        <v>0.24864957558089684</v>
      </c>
      <c r="AM76" s="59">
        <f>SUM(AM77)</f>
        <v>244</v>
      </c>
      <c r="AN76" s="60">
        <f>SUM(AN77)</f>
        <v>64</v>
      </c>
      <c r="AO76" s="27">
        <f t="shared" ref="AO76:AO103" si="338">SUM(AM76:AN76)</f>
        <v>308</v>
      </c>
      <c r="AP76" s="28">
        <f>(AO76/AO$75)*100</f>
        <v>29.72972972972973</v>
      </c>
      <c r="AQ76" s="29">
        <f t="shared" si="308"/>
        <v>0.99204431990208386</v>
      </c>
      <c r="AR76" s="61">
        <f>SUM(AR77)</f>
        <v>113</v>
      </c>
      <c r="AS76" s="31">
        <f t="shared" si="322"/>
        <v>36.688311688311686</v>
      </c>
      <c r="AT76" s="32">
        <f>(AR76/AO$75)*100</f>
        <v>10.907335907335908</v>
      </c>
      <c r="AU76" s="33">
        <f t="shared" si="309"/>
        <v>0.36396431217186848</v>
      </c>
      <c r="AV76" s="59">
        <f>SUM(AV77)</f>
        <v>153</v>
      </c>
      <c r="AW76" s="60">
        <f>SUM(AW77)</f>
        <v>96</v>
      </c>
      <c r="AX76" s="27">
        <f t="shared" ref="AX76:AX103" si="339">SUM(AV76:AW76)</f>
        <v>249</v>
      </c>
      <c r="AY76" s="28">
        <f>(AX76/AX$75)*100</f>
        <v>37.613293051359513</v>
      </c>
      <c r="AZ76" s="29">
        <f t="shared" si="310"/>
        <v>0.68826358560451106</v>
      </c>
      <c r="BA76" s="61">
        <f>SUM(BA77)</f>
        <v>92</v>
      </c>
      <c r="BB76" s="31">
        <f t="shared" si="323"/>
        <v>36.947791164658632</v>
      </c>
      <c r="BC76" s="32">
        <f>(BA76/AX$75)*100</f>
        <v>13.897280966767372</v>
      </c>
      <c r="BD76" s="33">
        <f t="shared" si="311"/>
        <v>0.25429819227154621</v>
      </c>
      <c r="BE76" s="59">
        <f>SUM(BE77)</f>
        <v>166</v>
      </c>
      <c r="BF76" s="60">
        <f>SUM(BF77)</f>
        <v>83</v>
      </c>
      <c r="BG76" s="27">
        <f t="shared" ref="BG76:BG103" si="340">SUM(BE76:BF76)</f>
        <v>249</v>
      </c>
      <c r="BH76" s="28">
        <f t="shared" si="324"/>
        <v>40.553745928338763</v>
      </c>
      <c r="BI76" s="29">
        <f t="shared" si="312"/>
        <v>0.9081956450377503</v>
      </c>
      <c r="BJ76" s="61">
        <f>SUM(BJ77)</f>
        <v>68</v>
      </c>
      <c r="BK76" s="31">
        <f t="shared" si="325"/>
        <v>27.309236947791167</v>
      </c>
      <c r="BL76" s="32">
        <f t="shared" si="326"/>
        <v>11.074918566775244</v>
      </c>
      <c r="BM76" s="33">
        <f t="shared" si="313"/>
        <v>0.24802130065287958</v>
      </c>
      <c r="BN76" s="59">
        <f>SUM(BN77)</f>
        <v>140</v>
      </c>
      <c r="BO76" s="60">
        <f>SUM(BO77)</f>
        <v>51</v>
      </c>
      <c r="BP76" s="27">
        <f t="shared" ref="BP76:BP103" si="341">SUM(BN76:BO76)</f>
        <v>191</v>
      </c>
      <c r="BQ76" s="28">
        <f t="shared" si="327"/>
        <v>36.520076481835559</v>
      </c>
      <c r="BR76" s="29">
        <f t="shared" si="314"/>
        <v>0.72029264245578306</v>
      </c>
      <c r="BS76" s="61">
        <f>SUM(BS77)</f>
        <v>76</v>
      </c>
      <c r="BT76" s="31">
        <f t="shared" si="328"/>
        <v>39.790575916230367</v>
      </c>
      <c r="BU76" s="32">
        <f t="shared" si="329"/>
        <v>14.531548757170173</v>
      </c>
      <c r="BV76" s="33">
        <f t="shared" si="315"/>
        <v>0.28660859071539013</v>
      </c>
      <c r="BW76" s="59">
        <f>SUM(BW77)</f>
        <v>99</v>
      </c>
      <c r="BX76" s="60">
        <f>SUM(BX77)</f>
        <v>71</v>
      </c>
      <c r="BY76" s="27">
        <f t="shared" ref="BY76:BY103" si="342">SUM(BW76:BX76)</f>
        <v>170</v>
      </c>
      <c r="BZ76" s="28">
        <f t="shared" si="330"/>
        <v>36.170212765957451</v>
      </c>
      <c r="CA76" s="29">
        <f t="shared" si="316"/>
        <v>0.62767685718505395</v>
      </c>
      <c r="CB76" s="61">
        <f>SUM(CB77)</f>
        <v>97</v>
      </c>
      <c r="CC76" s="31">
        <f t="shared" si="331"/>
        <v>57.058823529411761</v>
      </c>
      <c r="CD76" s="32">
        <f t="shared" si="332"/>
        <v>20.638297872340424</v>
      </c>
      <c r="CE76" s="33">
        <f t="shared" si="317"/>
        <v>0.35814503027617783</v>
      </c>
      <c r="CF76" s="59">
        <f>SUM(CF77)</f>
        <v>106</v>
      </c>
      <c r="CG76" s="60">
        <f>SUM(CG77)</f>
        <v>78</v>
      </c>
      <c r="CH76" s="27">
        <f t="shared" ref="CH76:CH101" si="343">SUM(CF76:CG76)</f>
        <v>184</v>
      </c>
      <c r="CI76" s="28">
        <f>(CH76/CH$75)*100</f>
        <v>39.913232104121477</v>
      </c>
      <c r="CJ76" s="29">
        <f t="shared" si="301"/>
        <v>0.84886510426277917</v>
      </c>
      <c r="CK76" s="61">
        <f>SUM(CK77)</f>
        <v>91</v>
      </c>
      <c r="CL76" s="31">
        <f t="shared" si="333"/>
        <v>49.45652173913043</v>
      </c>
      <c r="CM76" s="32">
        <f>(CK76/CH$75)*100</f>
        <v>19.739696312364423</v>
      </c>
      <c r="CN76" s="33">
        <f t="shared" si="318"/>
        <v>0.41981915482561361</v>
      </c>
      <c r="CO76" s="59">
        <f>SUM(CO77)</f>
        <v>94</v>
      </c>
      <c r="CP76" s="60">
        <f>SUM(CP77)</f>
        <v>55</v>
      </c>
      <c r="CQ76" s="27">
        <f t="shared" si="279"/>
        <v>149</v>
      </c>
      <c r="CR76" s="28">
        <f>(CQ76/CQ$75)*100</f>
        <v>41.274238227146817</v>
      </c>
      <c r="CS76" s="29">
        <f t="shared" si="281"/>
        <v>0.71267996364853869</v>
      </c>
      <c r="CT76" s="61">
        <f>SUM(CT77)</f>
        <v>48</v>
      </c>
      <c r="CU76" s="31">
        <f t="shared" si="290"/>
        <v>32.214765100671137</v>
      </c>
      <c r="CV76" s="32">
        <f>(CT76/CQ$75)*100</f>
        <v>13.29639889196676</v>
      </c>
      <c r="CW76" s="33">
        <f t="shared" si="282"/>
        <v>0.22958817620892524</v>
      </c>
      <c r="CX76" s="59">
        <f>SUM(CX77)</f>
        <v>114</v>
      </c>
      <c r="CY76" s="60">
        <f>SUM(CY77)</f>
        <v>58</v>
      </c>
      <c r="CZ76" s="27">
        <f t="shared" si="283"/>
        <v>172</v>
      </c>
      <c r="DA76" s="28">
        <f>(CZ76/CZ$75)*100</f>
        <v>41.951219512195124</v>
      </c>
      <c r="DB76" s="29">
        <f t="shared" si="285"/>
        <v>0.73778578475528667</v>
      </c>
      <c r="DC76" s="61">
        <f>SUM(DC77)</f>
        <v>74</v>
      </c>
      <c r="DD76" s="31">
        <f t="shared" si="288"/>
        <v>43.02325581395349</v>
      </c>
      <c r="DE76" s="32">
        <f>(DC76/CZ$75)*100</f>
        <v>18.048780487804876</v>
      </c>
      <c r="DF76" s="33">
        <f t="shared" si="296"/>
        <v>0.31741946553425127</v>
      </c>
    </row>
    <row r="77" spans="1:110">
      <c r="A77" s="34">
        <v>70414</v>
      </c>
      <c r="B77" s="35" t="s">
        <v>70</v>
      </c>
      <c r="C77" s="36">
        <v>544</v>
      </c>
      <c r="D77" s="37"/>
      <c r="E77" s="38">
        <f t="shared" si="334"/>
        <v>544</v>
      </c>
      <c r="F77" s="39">
        <f>(E77/E$75)*100</f>
        <v>47.181266261925416</v>
      </c>
      <c r="G77" s="40">
        <f t="shared" si="297"/>
        <v>0.97468331750667403</v>
      </c>
      <c r="H77" s="41">
        <v>70</v>
      </c>
      <c r="I77" s="42">
        <f t="shared" si="298"/>
        <v>12.867647058823529</v>
      </c>
      <c r="J77" s="43">
        <f>(H77/E$75)*100</f>
        <v>6.0711188204683433</v>
      </c>
      <c r="K77" s="44">
        <f t="shared" si="299"/>
        <v>0.12541880923799115</v>
      </c>
      <c r="L77" s="36">
        <v>362</v>
      </c>
      <c r="M77" s="37"/>
      <c r="N77" s="38">
        <f t="shared" si="335"/>
        <v>362</v>
      </c>
      <c r="O77" s="39">
        <f>(N77/N$75)*100</f>
        <v>38.55165069222577</v>
      </c>
      <c r="P77" s="40">
        <f t="shared" si="302"/>
        <v>0.81780187507059754</v>
      </c>
      <c r="Q77" s="41">
        <v>48</v>
      </c>
      <c r="R77" s="42">
        <f t="shared" si="319"/>
        <v>13.259668508287293</v>
      </c>
      <c r="S77" s="43">
        <f>(Q77/N$75)*100</f>
        <v>5.1118210862619806</v>
      </c>
      <c r="T77" s="44">
        <f t="shared" si="303"/>
        <v>0.10843781768891901</v>
      </c>
      <c r="U77" s="36">
        <v>287</v>
      </c>
      <c r="V77" s="37">
        <v>8</v>
      </c>
      <c r="W77" s="38">
        <f t="shared" si="336"/>
        <v>295</v>
      </c>
      <c r="X77" s="39">
        <f>(W77/W$75)*100</f>
        <v>33.295711060948079</v>
      </c>
      <c r="Y77" s="40">
        <f t="shared" si="304"/>
        <v>0.78982597054886217</v>
      </c>
      <c r="Z77" s="41">
        <v>71</v>
      </c>
      <c r="AA77" s="42">
        <f t="shared" si="320"/>
        <v>24.067796610169491</v>
      </c>
      <c r="AB77" s="43">
        <f>(Z77/W$75)*100</f>
        <v>8.0135440180586901</v>
      </c>
      <c r="AC77" s="44">
        <f t="shared" si="305"/>
        <v>0.19009370816599733</v>
      </c>
      <c r="AD77" s="36">
        <v>257</v>
      </c>
      <c r="AE77" s="37">
        <v>17</v>
      </c>
      <c r="AF77" s="38">
        <f t="shared" si="337"/>
        <v>274</v>
      </c>
      <c r="AG77" s="39">
        <f>(AF77/AF$75)*100</f>
        <v>27.510040160642568</v>
      </c>
      <c r="AH77" s="40">
        <f t="shared" si="306"/>
        <v>0.78310326102489347</v>
      </c>
      <c r="AI77" s="41">
        <v>87</v>
      </c>
      <c r="AJ77" s="42">
        <f t="shared" si="321"/>
        <v>31.751824817518248</v>
      </c>
      <c r="AK77" s="43">
        <f>(AI77/AF$75)*100</f>
        <v>8.7349397590361448</v>
      </c>
      <c r="AL77" s="44">
        <f t="shared" si="307"/>
        <v>0.24864957558089684</v>
      </c>
      <c r="AM77" s="36">
        <v>244</v>
      </c>
      <c r="AN77" s="37">
        <v>64</v>
      </c>
      <c r="AO77" s="38">
        <f t="shared" si="338"/>
        <v>308</v>
      </c>
      <c r="AP77" s="39">
        <f>(AO77/AO$75)*100</f>
        <v>29.72972972972973</v>
      </c>
      <c r="AQ77" s="40">
        <f t="shared" si="308"/>
        <v>0.99204431990208386</v>
      </c>
      <c r="AR77" s="41">
        <v>113</v>
      </c>
      <c r="AS77" s="42">
        <f t="shared" si="322"/>
        <v>36.688311688311686</v>
      </c>
      <c r="AT77" s="43">
        <f>(AR77/AO$75)*100</f>
        <v>10.907335907335908</v>
      </c>
      <c r="AU77" s="44">
        <f t="shared" si="309"/>
        <v>0.36396431217186848</v>
      </c>
      <c r="AV77" s="36">
        <v>153</v>
      </c>
      <c r="AW77" s="37">
        <v>96</v>
      </c>
      <c r="AX77" s="38">
        <f t="shared" si="339"/>
        <v>249</v>
      </c>
      <c r="AY77" s="39">
        <f>(AX77/AX$75)*100</f>
        <v>37.613293051359513</v>
      </c>
      <c r="AZ77" s="40">
        <f t="shared" si="310"/>
        <v>0.68826358560451106</v>
      </c>
      <c r="BA77" s="41">
        <v>92</v>
      </c>
      <c r="BB77" s="42">
        <f t="shared" si="323"/>
        <v>36.947791164658632</v>
      </c>
      <c r="BC77" s="43">
        <f>(BA77/AX$75)*100</f>
        <v>13.897280966767372</v>
      </c>
      <c r="BD77" s="44">
        <f t="shared" si="311"/>
        <v>0.25429819227154621</v>
      </c>
      <c r="BE77" s="36">
        <v>166</v>
      </c>
      <c r="BF77" s="37">
        <v>83</v>
      </c>
      <c r="BG77" s="38">
        <f t="shared" si="340"/>
        <v>249</v>
      </c>
      <c r="BH77" s="39">
        <f t="shared" si="324"/>
        <v>40.553745928338763</v>
      </c>
      <c r="BI77" s="40">
        <f t="shared" si="312"/>
        <v>0.9081956450377503</v>
      </c>
      <c r="BJ77" s="41">
        <v>68</v>
      </c>
      <c r="BK77" s="42">
        <f t="shared" si="325"/>
        <v>27.309236947791167</v>
      </c>
      <c r="BL77" s="43">
        <f t="shared" si="326"/>
        <v>11.074918566775244</v>
      </c>
      <c r="BM77" s="44">
        <f t="shared" si="313"/>
        <v>0.24802130065287958</v>
      </c>
      <c r="BN77" s="36">
        <v>140</v>
      </c>
      <c r="BO77" s="37">
        <v>51</v>
      </c>
      <c r="BP77" s="38">
        <f t="shared" si="341"/>
        <v>191</v>
      </c>
      <c r="BQ77" s="39">
        <f t="shared" si="327"/>
        <v>36.520076481835559</v>
      </c>
      <c r="BR77" s="40">
        <f t="shared" si="314"/>
        <v>0.72029264245578306</v>
      </c>
      <c r="BS77" s="41">
        <v>76</v>
      </c>
      <c r="BT77" s="42">
        <f t="shared" si="328"/>
        <v>39.790575916230367</v>
      </c>
      <c r="BU77" s="43">
        <f t="shared" si="329"/>
        <v>14.531548757170173</v>
      </c>
      <c r="BV77" s="44">
        <f t="shared" si="315"/>
        <v>0.28660859071539013</v>
      </c>
      <c r="BW77" s="36">
        <v>99</v>
      </c>
      <c r="BX77" s="37">
        <v>71</v>
      </c>
      <c r="BY77" s="38">
        <f t="shared" si="342"/>
        <v>170</v>
      </c>
      <c r="BZ77" s="39">
        <f t="shared" si="330"/>
        <v>36.170212765957451</v>
      </c>
      <c r="CA77" s="40">
        <f t="shared" si="316"/>
        <v>0.62767685718505395</v>
      </c>
      <c r="CB77" s="41">
        <v>97</v>
      </c>
      <c r="CC77" s="42">
        <f t="shared" si="331"/>
        <v>57.058823529411761</v>
      </c>
      <c r="CD77" s="43">
        <f t="shared" si="332"/>
        <v>20.638297872340424</v>
      </c>
      <c r="CE77" s="44">
        <f t="shared" si="317"/>
        <v>0.35814503027617783</v>
      </c>
      <c r="CF77" s="36">
        <v>106</v>
      </c>
      <c r="CG77" s="37">
        <v>78</v>
      </c>
      <c r="CH77" s="38">
        <f t="shared" si="343"/>
        <v>184</v>
      </c>
      <c r="CI77" s="39">
        <f>(CH77/CH$75)*100</f>
        <v>39.913232104121477</v>
      </c>
      <c r="CJ77" s="40">
        <f t="shared" si="301"/>
        <v>0.84886510426277917</v>
      </c>
      <c r="CK77" s="41">
        <v>91</v>
      </c>
      <c r="CL77" s="42">
        <f t="shared" si="333"/>
        <v>49.45652173913043</v>
      </c>
      <c r="CM77" s="43">
        <f>(CK77/CH$75)*100</f>
        <v>19.739696312364423</v>
      </c>
      <c r="CN77" s="44">
        <f t="shared" si="318"/>
        <v>0.41981915482561361</v>
      </c>
      <c r="CO77" s="36">
        <v>94</v>
      </c>
      <c r="CP77" s="37">
        <v>55</v>
      </c>
      <c r="CQ77" s="38">
        <f t="shared" si="279"/>
        <v>149</v>
      </c>
      <c r="CR77" s="39">
        <f>(CQ77/CQ$75)*100</f>
        <v>41.274238227146817</v>
      </c>
      <c r="CS77" s="40">
        <f t="shared" si="281"/>
        <v>0.71267996364853869</v>
      </c>
      <c r="CT77" s="41">
        <f>CQ77-101</f>
        <v>48</v>
      </c>
      <c r="CU77" s="42">
        <f t="shared" si="290"/>
        <v>32.214765100671137</v>
      </c>
      <c r="CV77" s="43">
        <f>(CT77/CQ$75)*100</f>
        <v>13.29639889196676</v>
      </c>
      <c r="CW77" s="44">
        <f t="shared" si="282"/>
        <v>0.22958817620892524</v>
      </c>
      <c r="CX77" s="36">
        <v>114</v>
      </c>
      <c r="CY77" s="37">
        <v>58</v>
      </c>
      <c r="CZ77" s="38">
        <f t="shared" si="283"/>
        <v>172</v>
      </c>
      <c r="DA77" s="39">
        <f>(CZ77/CZ$75)*100</f>
        <v>41.951219512195124</v>
      </c>
      <c r="DB77" s="40">
        <f t="shared" si="285"/>
        <v>0.73778578475528667</v>
      </c>
      <c r="DC77" s="41">
        <f>CZ77-98</f>
        <v>74</v>
      </c>
      <c r="DD77" s="42">
        <f t="shared" si="288"/>
        <v>43.02325581395349</v>
      </c>
      <c r="DE77" s="43">
        <f>(DC77/CZ$75)*100</f>
        <v>18.048780487804876</v>
      </c>
      <c r="DF77" s="44">
        <f t="shared" si="296"/>
        <v>0.31741946553425127</v>
      </c>
    </row>
    <row r="78" spans="1:110">
      <c r="A78" s="383" t="s">
        <v>63</v>
      </c>
      <c r="B78" s="384"/>
      <c r="C78" s="59">
        <f>SUM(C79:C81)</f>
        <v>427</v>
      </c>
      <c r="D78" s="60">
        <f>SUM(D79:D81)</f>
        <v>182</v>
      </c>
      <c r="E78" s="27">
        <f>SUM(C78:D78)</f>
        <v>609</v>
      </c>
      <c r="F78" s="28">
        <f>(E78/E$75)*100</f>
        <v>52.818733738074584</v>
      </c>
      <c r="G78" s="29">
        <f t="shared" si="297"/>
        <v>1.091143640370523</v>
      </c>
      <c r="H78" s="61">
        <f>SUM(H79:H81)</f>
        <v>134</v>
      </c>
      <c r="I78" s="31">
        <f t="shared" si="298"/>
        <v>22.003284072249592</v>
      </c>
      <c r="J78" s="32">
        <f>(H78/E$75)*100</f>
        <v>11.621856027753687</v>
      </c>
      <c r="K78" s="33">
        <f t="shared" si="299"/>
        <v>0.24008743482701161</v>
      </c>
      <c r="L78" s="59">
        <f>SUM(L79:L81)</f>
        <v>385</v>
      </c>
      <c r="M78" s="60">
        <f>SUM(M79:M81)</f>
        <v>192</v>
      </c>
      <c r="N78" s="27">
        <f t="shared" si="335"/>
        <v>577</v>
      </c>
      <c r="O78" s="28">
        <f>(N78/N$75)*100</f>
        <v>61.44834930777423</v>
      </c>
      <c r="P78" s="29">
        <f t="shared" si="302"/>
        <v>1.3035129334688806</v>
      </c>
      <c r="Q78" s="61">
        <f>SUM(Q79:Q81)</f>
        <v>143</v>
      </c>
      <c r="R78" s="31">
        <f t="shared" si="319"/>
        <v>24.783362218370883</v>
      </c>
      <c r="S78" s="32">
        <f>(Q78/N$75)*100</f>
        <v>15.228966986155484</v>
      </c>
      <c r="T78" s="33">
        <f t="shared" si="303"/>
        <v>0.32305433186490456</v>
      </c>
      <c r="U78" s="59">
        <f>SUM(U79:U81)</f>
        <v>365</v>
      </c>
      <c r="V78" s="60">
        <f>SUM(V79:V81)</f>
        <v>226</v>
      </c>
      <c r="W78" s="27">
        <f t="shared" si="336"/>
        <v>591</v>
      </c>
      <c r="X78" s="28">
        <f>(W78/W$75)*100</f>
        <v>66.704288939051921</v>
      </c>
      <c r="Y78" s="29">
        <f t="shared" si="304"/>
        <v>1.5823293172690762</v>
      </c>
      <c r="Z78" s="61">
        <f>SUM(Z79:Z81)</f>
        <v>127</v>
      </c>
      <c r="AA78" s="31">
        <f t="shared" si="320"/>
        <v>21.489001692047378</v>
      </c>
      <c r="AB78" s="32">
        <f>(Z78/W$75)*100</f>
        <v>14.33408577878104</v>
      </c>
      <c r="AC78" s="33">
        <f t="shared" si="305"/>
        <v>0.34002677376171353</v>
      </c>
      <c r="AD78" s="59">
        <f>SUM(AD79:AD81)</f>
        <v>435</v>
      </c>
      <c r="AE78" s="60">
        <f>SUM(AE79:AE81)</f>
        <v>287</v>
      </c>
      <c r="AF78" s="27">
        <f t="shared" si="337"/>
        <v>722</v>
      </c>
      <c r="AG78" s="28">
        <f>(AF78/AF$75)*100</f>
        <v>72.489959839357425</v>
      </c>
      <c r="AH78" s="29">
        <f t="shared" si="306"/>
        <v>2.0635056732115808</v>
      </c>
      <c r="AI78" s="61">
        <f>SUM(AI79:AI81)</f>
        <v>290</v>
      </c>
      <c r="AJ78" s="31">
        <f t="shared" si="321"/>
        <v>40.166204986149587</v>
      </c>
      <c r="AK78" s="32">
        <f>(AI78/AF$75)*100</f>
        <v>29.116465863453815</v>
      </c>
      <c r="AL78" s="33">
        <f t="shared" si="307"/>
        <v>0.82883191860298955</v>
      </c>
      <c r="AM78" s="59">
        <f>SUM(AM79:AM81)</f>
        <v>423</v>
      </c>
      <c r="AN78" s="60">
        <f>SUM(AN79:AN81)</f>
        <v>305</v>
      </c>
      <c r="AO78" s="27">
        <f t="shared" si="338"/>
        <v>728</v>
      </c>
      <c r="AP78" s="28">
        <f>(AO78/AO$75)*100</f>
        <v>70.270270270270274</v>
      </c>
      <c r="AQ78" s="29">
        <f t="shared" si="308"/>
        <v>2.3448320288594711</v>
      </c>
      <c r="AR78" s="61">
        <f>SUM(AR79:AR81)</f>
        <v>261</v>
      </c>
      <c r="AS78" s="31">
        <f t="shared" si="322"/>
        <v>35.85164835164835</v>
      </c>
      <c r="AT78" s="32">
        <f>(AR78/AO$75)*100</f>
        <v>25.193050193050194</v>
      </c>
      <c r="AU78" s="33">
        <f t="shared" si="309"/>
        <v>0.84066093342351922</v>
      </c>
      <c r="AV78" s="59">
        <f>SUM(AV79:AV81)</f>
        <v>250</v>
      </c>
      <c r="AW78" s="60">
        <f>SUM(AW79:AW81)</f>
        <v>163</v>
      </c>
      <c r="AX78" s="27">
        <f t="shared" si="339"/>
        <v>413</v>
      </c>
      <c r="AY78" s="28">
        <f>(AX78/AX$75)*100</f>
        <v>62.38670694864048</v>
      </c>
      <c r="AZ78" s="29">
        <f t="shared" si="310"/>
        <v>1.1415777544363979</v>
      </c>
      <c r="BA78" s="61">
        <f>SUM(BA79:BA81)</f>
        <v>149</v>
      </c>
      <c r="BB78" s="31">
        <f t="shared" si="323"/>
        <v>36.077481840193705</v>
      </c>
      <c r="BC78" s="32">
        <f>(BA78/AX$75)*100</f>
        <v>22.507552870090635</v>
      </c>
      <c r="BD78" s="33">
        <f t="shared" si="311"/>
        <v>0.41185250704848253</v>
      </c>
      <c r="BE78" s="59">
        <f>SUM(BE79:BE81)</f>
        <v>240</v>
      </c>
      <c r="BF78" s="60">
        <f>SUM(BF79:BF81)</f>
        <v>125</v>
      </c>
      <c r="BG78" s="27">
        <f t="shared" si="340"/>
        <v>365</v>
      </c>
      <c r="BH78" s="28">
        <f t="shared" si="324"/>
        <v>59.446254071661244</v>
      </c>
      <c r="BI78" s="29">
        <f t="shared" si="312"/>
        <v>1.3312908049750156</v>
      </c>
      <c r="BJ78" s="61">
        <f>SUM(BJ79:BJ81)</f>
        <v>142</v>
      </c>
      <c r="BK78" s="31">
        <f t="shared" si="325"/>
        <v>38.904109589041099</v>
      </c>
      <c r="BL78" s="32">
        <f t="shared" si="326"/>
        <v>23.12703583061889</v>
      </c>
      <c r="BM78" s="33">
        <f t="shared" si="313"/>
        <v>0.51792683371630743</v>
      </c>
      <c r="BN78" s="59">
        <f>SUM(BN79:BN81)</f>
        <v>210</v>
      </c>
      <c r="BO78" s="60">
        <f>SUM(BO79:BO81)</f>
        <v>122</v>
      </c>
      <c r="BP78" s="27">
        <f t="shared" si="341"/>
        <v>332</v>
      </c>
      <c r="BQ78" s="28">
        <f t="shared" si="327"/>
        <v>63.479923518164441</v>
      </c>
      <c r="BR78" s="29">
        <f t="shared" si="314"/>
        <v>1.2520270015461779</v>
      </c>
      <c r="BS78" s="61">
        <f>SUM(BS79:BS81)</f>
        <v>164</v>
      </c>
      <c r="BT78" s="31">
        <f t="shared" si="328"/>
        <v>49.397590361445779</v>
      </c>
      <c r="BU78" s="32">
        <f t="shared" si="329"/>
        <v>31.357552581261949</v>
      </c>
      <c r="BV78" s="33">
        <f t="shared" si="315"/>
        <v>0.61847116943847347</v>
      </c>
      <c r="BW78" s="59">
        <f>SUM(BW79:BW81)</f>
        <v>177</v>
      </c>
      <c r="BX78" s="60">
        <f>SUM(BX79:BX81)</f>
        <v>123</v>
      </c>
      <c r="BY78" s="27">
        <f t="shared" si="342"/>
        <v>300</v>
      </c>
      <c r="BZ78" s="28">
        <f t="shared" si="330"/>
        <v>63.829787234042556</v>
      </c>
      <c r="CA78" s="29">
        <f t="shared" si="316"/>
        <v>1.1076650420912717</v>
      </c>
      <c r="CB78" s="61">
        <f>SUM(CB79:CB81)</f>
        <v>175</v>
      </c>
      <c r="CC78" s="31">
        <f t="shared" si="331"/>
        <v>58.333333333333336</v>
      </c>
      <c r="CD78" s="32">
        <f t="shared" si="332"/>
        <v>37.234042553191486</v>
      </c>
      <c r="CE78" s="33">
        <f t="shared" si="317"/>
        <v>0.64613794121990842</v>
      </c>
      <c r="CF78" s="59">
        <f>SUM(CF79:CF81)</f>
        <v>191</v>
      </c>
      <c r="CG78" s="60">
        <f>SUM(CG79:CG81)</f>
        <v>86</v>
      </c>
      <c r="CH78" s="27">
        <f>SUM(CF78:CG78)</f>
        <v>277</v>
      </c>
      <c r="CI78" s="28">
        <f>(CH78/CH$75)*100</f>
        <v>60.086767895878523</v>
      </c>
      <c r="CJ78" s="29">
        <f t="shared" si="301"/>
        <v>1.2779110536999447</v>
      </c>
      <c r="CK78" s="61">
        <f>SUM(CK79:CK81)</f>
        <v>149</v>
      </c>
      <c r="CL78" s="31">
        <f t="shared" si="333"/>
        <v>53.790613718411549</v>
      </c>
      <c r="CM78" s="32">
        <f>(CK78/CH$75)*100</f>
        <v>32.321041214750537</v>
      </c>
      <c r="CN78" s="33">
        <f t="shared" si="318"/>
        <v>0.68739619856062006</v>
      </c>
      <c r="CO78" s="59">
        <f>SUM(CO79:CO81)</f>
        <v>125</v>
      </c>
      <c r="CP78" s="60">
        <f>SUM(CP79:CP81)</f>
        <v>87</v>
      </c>
      <c r="CQ78" s="27">
        <f>SUM(CO78:CP78)</f>
        <v>212</v>
      </c>
      <c r="CR78" s="28">
        <f>(CQ78/CQ$75)*100</f>
        <v>58.72576177285319</v>
      </c>
      <c r="CS78" s="29">
        <f t="shared" si="281"/>
        <v>1.0140144449227533</v>
      </c>
      <c r="CT78" s="61">
        <f>SUM(CT79:CT81)</f>
        <v>88</v>
      </c>
      <c r="CU78" s="31">
        <f t="shared" si="290"/>
        <v>41.509433962264154</v>
      </c>
      <c r="CV78" s="32">
        <f>(CT78/CQ$75)*100</f>
        <v>24.37673130193906</v>
      </c>
      <c r="CW78" s="33">
        <f t="shared" si="282"/>
        <v>0.42091165638302963</v>
      </c>
      <c r="CX78" s="59">
        <f>SUM(CX79:CX81)</f>
        <v>154</v>
      </c>
      <c r="CY78" s="60">
        <f>SUM(CY79:CY81)</f>
        <v>84</v>
      </c>
      <c r="CZ78" s="27">
        <f>SUM(CX78:CY78)</f>
        <v>238</v>
      </c>
      <c r="DA78" s="28">
        <f>(CZ78/CZ$75)*100</f>
        <v>58.048780487804876</v>
      </c>
      <c r="DB78" s="29">
        <f t="shared" si="285"/>
        <v>1.0208896323939434</v>
      </c>
      <c r="DC78" s="61">
        <f>SUM(DC79:DC81)</f>
        <v>94</v>
      </c>
      <c r="DD78" s="31">
        <f t="shared" si="288"/>
        <v>39.495798319327733</v>
      </c>
      <c r="DE78" s="32">
        <f>(DC78/CZ$75)*100</f>
        <v>22.926829268292686</v>
      </c>
      <c r="DF78" s="33">
        <f t="shared" si="296"/>
        <v>0.40320851027323812</v>
      </c>
    </row>
    <row r="79" spans="1:110">
      <c r="A79" s="34">
        <v>70314</v>
      </c>
      <c r="B79" s="35" t="s">
        <v>71</v>
      </c>
      <c r="C79" s="36">
        <v>427</v>
      </c>
      <c r="D79" s="37">
        <v>182</v>
      </c>
      <c r="E79" s="38">
        <f t="shared" si="334"/>
        <v>609</v>
      </c>
      <c r="F79" s="39">
        <f>(E79/E$75)*100</f>
        <v>52.818733738074584</v>
      </c>
      <c r="G79" s="40">
        <f t="shared" si="297"/>
        <v>1.091143640370523</v>
      </c>
      <c r="H79" s="41">
        <v>134</v>
      </c>
      <c r="I79" s="42">
        <f t="shared" si="298"/>
        <v>22.003284072249592</v>
      </c>
      <c r="J79" s="43">
        <f>(H79/E$75)*100</f>
        <v>11.621856027753687</v>
      </c>
      <c r="K79" s="44">
        <f t="shared" si="299"/>
        <v>0.24008743482701161</v>
      </c>
      <c r="L79" s="36">
        <v>385</v>
      </c>
      <c r="M79" s="37">
        <v>192</v>
      </c>
      <c r="N79" s="38">
        <f t="shared" si="335"/>
        <v>577</v>
      </c>
      <c r="O79" s="39">
        <f>(N79/N$75)*100</f>
        <v>61.44834930777423</v>
      </c>
      <c r="P79" s="40">
        <f t="shared" si="302"/>
        <v>1.3035129334688806</v>
      </c>
      <c r="Q79" s="41">
        <v>143</v>
      </c>
      <c r="R79" s="42">
        <f t="shared" si="319"/>
        <v>24.783362218370883</v>
      </c>
      <c r="S79" s="43">
        <f>(Q79/N$75)*100</f>
        <v>15.228966986155484</v>
      </c>
      <c r="T79" s="44">
        <f t="shared" si="303"/>
        <v>0.32305433186490456</v>
      </c>
      <c r="U79" s="36">
        <v>365</v>
      </c>
      <c r="V79" s="37">
        <v>226</v>
      </c>
      <c r="W79" s="38">
        <f t="shared" si="336"/>
        <v>591</v>
      </c>
      <c r="X79" s="39">
        <f>(W79/W$75)*100</f>
        <v>66.704288939051921</v>
      </c>
      <c r="Y79" s="40">
        <f t="shared" si="304"/>
        <v>1.5823293172690762</v>
      </c>
      <c r="Z79" s="41">
        <v>127</v>
      </c>
      <c r="AA79" s="42">
        <f t="shared" si="320"/>
        <v>21.489001692047378</v>
      </c>
      <c r="AB79" s="43">
        <f>(Z79/W$75)*100</f>
        <v>14.33408577878104</v>
      </c>
      <c r="AC79" s="44">
        <f t="shared" si="305"/>
        <v>0.34002677376171353</v>
      </c>
      <c r="AD79" s="36">
        <v>435</v>
      </c>
      <c r="AE79" s="37">
        <v>287</v>
      </c>
      <c r="AF79" s="38">
        <f t="shared" si="337"/>
        <v>722</v>
      </c>
      <c r="AG79" s="39">
        <f>(AF79/AF$75)*100</f>
        <v>72.489959839357425</v>
      </c>
      <c r="AH79" s="40">
        <f t="shared" si="306"/>
        <v>2.0635056732115808</v>
      </c>
      <c r="AI79" s="41">
        <v>290</v>
      </c>
      <c r="AJ79" s="42">
        <f t="shared" si="321"/>
        <v>40.166204986149587</v>
      </c>
      <c r="AK79" s="43">
        <f>(AI79/AF$75)*100</f>
        <v>29.116465863453815</v>
      </c>
      <c r="AL79" s="44">
        <f t="shared" si="307"/>
        <v>0.82883191860298955</v>
      </c>
      <c r="AM79" s="36">
        <v>423</v>
      </c>
      <c r="AN79" s="37">
        <v>305</v>
      </c>
      <c r="AO79" s="38">
        <f t="shared" si="338"/>
        <v>728</v>
      </c>
      <c r="AP79" s="39">
        <f>(AO79/AO$75)*100</f>
        <v>70.270270270270274</v>
      </c>
      <c r="AQ79" s="40">
        <f t="shared" si="308"/>
        <v>2.3448320288594711</v>
      </c>
      <c r="AR79" s="41">
        <v>261</v>
      </c>
      <c r="AS79" s="42">
        <f t="shared" si="322"/>
        <v>35.85164835164835</v>
      </c>
      <c r="AT79" s="43">
        <f>(AR79/AO$75)*100</f>
        <v>25.193050193050194</v>
      </c>
      <c r="AU79" s="44">
        <f t="shared" si="309"/>
        <v>0.84066093342351922</v>
      </c>
      <c r="AV79" s="36">
        <v>250</v>
      </c>
      <c r="AW79" s="37">
        <v>163</v>
      </c>
      <c r="AX79" s="38">
        <f t="shared" si="339"/>
        <v>413</v>
      </c>
      <c r="AY79" s="39">
        <f>(AX79/AX$75)*100</f>
        <v>62.38670694864048</v>
      </c>
      <c r="AZ79" s="40">
        <f t="shared" si="310"/>
        <v>1.1415777544363979</v>
      </c>
      <c r="BA79" s="41">
        <v>149</v>
      </c>
      <c r="BB79" s="42">
        <f t="shared" si="323"/>
        <v>36.077481840193705</v>
      </c>
      <c r="BC79" s="43">
        <f>(BA79/AX$75)*100</f>
        <v>22.507552870090635</v>
      </c>
      <c r="BD79" s="44">
        <f t="shared" si="311"/>
        <v>0.41185250704848253</v>
      </c>
      <c r="BE79" s="36">
        <v>1</v>
      </c>
      <c r="BF79" s="37"/>
      <c r="BG79" s="38">
        <f t="shared" si="340"/>
        <v>1</v>
      </c>
      <c r="BH79" s="39">
        <f t="shared" si="324"/>
        <v>0.16286644951140067</v>
      </c>
      <c r="BI79" s="40">
        <f t="shared" si="312"/>
        <v>3.6473720684247002E-3</v>
      </c>
      <c r="BJ79" s="41">
        <v>1</v>
      </c>
      <c r="BK79" s="42">
        <f t="shared" si="325"/>
        <v>100</v>
      </c>
      <c r="BL79" s="43">
        <f t="shared" si="326"/>
        <v>0.16286644951140067</v>
      </c>
      <c r="BM79" s="44">
        <f t="shared" si="313"/>
        <v>3.6473720684247002E-3</v>
      </c>
      <c r="BN79" s="36"/>
      <c r="BO79" s="37"/>
      <c r="BP79" s="38"/>
      <c r="BQ79" s="39"/>
      <c r="BR79" s="40"/>
      <c r="BS79" s="41"/>
      <c r="BT79" s="42"/>
      <c r="BU79" s="43"/>
      <c r="BV79" s="44"/>
      <c r="BW79" s="36"/>
      <c r="BX79" s="37"/>
      <c r="BY79" s="38"/>
      <c r="BZ79" s="39"/>
      <c r="CA79" s="40"/>
      <c r="CB79" s="41"/>
      <c r="CC79" s="42"/>
      <c r="CD79" s="43"/>
      <c r="CE79" s="44"/>
      <c r="CF79" s="36"/>
      <c r="CG79" s="37"/>
      <c r="CH79" s="38"/>
      <c r="CI79" s="39"/>
      <c r="CJ79" s="40"/>
      <c r="CK79" s="41"/>
      <c r="CL79" s="42"/>
      <c r="CM79" s="43"/>
      <c r="CN79" s="44"/>
      <c r="CO79" s="36"/>
      <c r="CP79" s="37"/>
      <c r="CQ79" s="38"/>
      <c r="CR79" s="39"/>
      <c r="CS79" s="40"/>
      <c r="CT79" s="41"/>
      <c r="CU79" s="42"/>
      <c r="CV79" s="43"/>
      <c r="CW79" s="44"/>
      <c r="CX79" s="36"/>
      <c r="CY79" s="37"/>
      <c r="CZ79" s="38"/>
      <c r="DA79" s="39"/>
      <c r="DB79" s="40"/>
      <c r="DC79" s="41"/>
      <c r="DD79" s="42"/>
      <c r="DE79" s="43"/>
      <c r="DF79" s="44"/>
    </row>
    <row r="80" spans="1:110">
      <c r="A80" s="34">
        <v>70514</v>
      </c>
      <c r="B80" s="35" t="s">
        <v>72</v>
      </c>
      <c r="C80" s="36"/>
      <c r="D80" s="37"/>
      <c r="E80" s="38"/>
      <c r="F80" s="39"/>
      <c r="G80" s="40"/>
      <c r="H80" s="41"/>
      <c r="I80" s="42"/>
      <c r="J80" s="43"/>
      <c r="K80" s="44"/>
      <c r="L80" s="36"/>
      <c r="M80" s="37"/>
      <c r="N80" s="38"/>
      <c r="O80" s="39"/>
      <c r="P80" s="40"/>
      <c r="Q80" s="41"/>
      <c r="R80" s="42"/>
      <c r="S80" s="43"/>
      <c r="T80" s="44"/>
      <c r="U80" s="36"/>
      <c r="V80" s="37"/>
      <c r="W80" s="38"/>
      <c r="X80" s="39"/>
      <c r="Y80" s="40"/>
      <c r="Z80" s="41"/>
      <c r="AA80" s="42"/>
      <c r="AB80" s="43"/>
      <c r="AC80" s="44"/>
      <c r="AD80" s="36"/>
      <c r="AE80" s="37"/>
      <c r="AF80" s="38"/>
      <c r="AG80" s="39"/>
      <c r="AH80" s="40"/>
      <c r="AI80" s="41"/>
      <c r="AJ80" s="42"/>
      <c r="AK80" s="43"/>
      <c r="AL80" s="44"/>
      <c r="AM80" s="36"/>
      <c r="AN80" s="37"/>
      <c r="AO80" s="38"/>
      <c r="AP80" s="39"/>
      <c r="AQ80" s="40"/>
      <c r="AR80" s="41"/>
      <c r="AS80" s="42"/>
      <c r="AT80" s="43"/>
      <c r="AU80" s="44"/>
      <c r="AV80" s="36"/>
      <c r="AW80" s="37"/>
      <c r="AX80" s="38"/>
      <c r="AY80" s="39"/>
      <c r="AZ80" s="40"/>
      <c r="BA80" s="41"/>
      <c r="BB80" s="42"/>
      <c r="BC80" s="43"/>
      <c r="BD80" s="44"/>
      <c r="BE80" s="36">
        <v>239</v>
      </c>
      <c r="BF80" s="37">
        <v>125</v>
      </c>
      <c r="BG80" s="38">
        <f t="shared" si="340"/>
        <v>364</v>
      </c>
      <c r="BH80" s="39">
        <f t="shared" si="324"/>
        <v>59.283387622149839</v>
      </c>
      <c r="BI80" s="40">
        <f t="shared" si="312"/>
        <v>1.3276434329065909</v>
      </c>
      <c r="BJ80" s="41">
        <v>141</v>
      </c>
      <c r="BK80" s="42">
        <f t="shared" si="325"/>
        <v>38.736263736263737</v>
      </c>
      <c r="BL80" s="43">
        <f t="shared" si="326"/>
        <v>22.964169381107492</v>
      </c>
      <c r="BM80" s="44">
        <f t="shared" si="313"/>
        <v>0.51427946164788274</v>
      </c>
      <c r="BN80" s="36">
        <v>210</v>
      </c>
      <c r="BO80" s="37">
        <v>122</v>
      </c>
      <c r="BP80" s="38">
        <f t="shared" si="341"/>
        <v>332</v>
      </c>
      <c r="BQ80" s="39">
        <f t="shared" si="327"/>
        <v>63.479923518164441</v>
      </c>
      <c r="BR80" s="40">
        <f>(BP80/$BP$115)*100</f>
        <v>1.2520270015461779</v>
      </c>
      <c r="BS80" s="41">
        <v>164</v>
      </c>
      <c r="BT80" s="42">
        <f t="shared" si="328"/>
        <v>49.397590361445779</v>
      </c>
      <c r="BU80" s="43">
        <f t="shared" si="329"/>
        <v>31.357552581261949</v>
      </c>
      <c r="BV80" s="44">
        <f>(BS80/$BP$115)*100</f>
        <v>0.61847116943847347</v>
      </c>
      <c r="BW80" s="36">
        <v>177</v>
      </c>
      <c r="BX80" s="37">
        <v>123</v>
      </c>
      <c r="BY80" s="38">
        <f t="shared" si="342"/>
        <v>300</v>
      </c>
      <c r="BZ80" s="39">
        <f t="shared" si="330"/>
        <v>63.829787234042556</v>
      </c>
      <c r="CA80" s="40">
        <f>(BY80/$BY$115)*100</f>
        <v>1.1076650420912717</v>
      </c>
      <c r="CB80" s="41">
        <v>175</v>
      </c>
      <c r="CC80" s="42">
        <f t="shared" si="331"/>
        <v>58.333333333333336</v>
      </c>
      <c r="CD80" s="43">
        <f t="shared" si="332"/>
        <v>37.234042553191486</v>
      </c>
      <c r="CE80" s="44">
        <f>(CB80/$BY$115)*100</f>
        <v>0.64613794121990842</v>
      </c>
      <c r="CF80" s="36"/>
      <c r="CG80" s="37"/>
      <c r="CH80" s="38"/>
      <c r="CI80" s="39"/>
      <c r="CJ80" s="40"/>
      <c r="CK80" s="41"/>
      <c r="CL80" s="42"/>
      <c r="CM80" s="43"/>
      <c r="CN80" s="44"/>
      <c r="CO80" s="36"/>
      <c r="CP80" s="37"/>
      <c r="CQ80" s="38"/>
      <c r="CR80" s="39"/>
      <c r="CS80" s="40"/>
      <c r="CT80" s="41"/>
      <c r="CU80" s="42"/>
      <c r="CV80" s="43"/>
      <c r="CW80" s="44"/>
      <c r="CX80" s="36"/>
      <c r="CY80" s="37"/>
      <c r="CZ80" s="38"/>
      <c r="DA80" s="39"/>
      <c r="DB80" s="40"/>
      <c r="DC80" s="41"/>
      <c r="DD80" s="42"/>
      <c r="DE80" s="43"/>
      <c r="DF80" s="44"/>
    </row>
    <row r="81" spans="1:110">
      <c r="A81" s="34">
        <v>70524</v>
      </c>
      <c r="B81" s="35" t="s">
        <v>206</v>
      </c>
      <c r="C81" s="36"/>
      <c r="D81" s="37"/>
      <c r="E81" s="38"/>
      <c r="F81" s="39"/>
      <c r="G81" s="40"/>
      <c r="H81" s="41"/>
      <c r="I81" s="42"/>
      <c r="J81" s="43"/>
      <c r="K81" s="44"/>
      <c r="L81" s="36"/>
      <c r="M81" s="37"/>
      <c r="N81" s="38"/>
      <c r="O81" s="39"/>
      <c r="P81" s="40"/>
      <c r="Q81" s="41"/>
      <c r="R81" s="42"/>
      <c r="S81" s="43"/>
      <c r="T81" s="44"/>
      <c r="U81" s="36"/>
      <c r="V81" s="37"/>
      <c r="W81" s="38"/>
      <c r="X81" s="39"/>
      <c r="Y81" s="40"/>
      <c r="Z81" s="41"/>
      <c r="AA81" s="42"/>
      <c r="AB81" s="43"/>
      <c r="AC81" s="44"/>
      <c r="AD81" s="36"/>
      <c r="AE81" s="37"/>
      <c r="AF81" s="38"/>
      <c r="AG81" s="39"/>
      <c r="AH81" s="40"/>
      <c r="AI81" s="41"/>
      <c r="AJ81" s="42"/>
      <c r="AK81" s="43"/>
      <c r="AL81" s="44"/>
      <c r="AM81" s="36"/>
      <c r="AN81" s="37"/>
      <c r="AO81" s="38"/>
      <c r="AP81" s="39"/>
      <c r="AQ81" s="40"/>
      <c r="AR81" s="41"/>
      <c r="AS81" s="42"/>
      <c r="AT81" s="43"/>
      <c r="AU81" s="44"/>
      <c r="AV81" s="36"/>
      <c r="AW81" s="37"/>
      <c r="AX81" s="38"/>
      <c r="AY81" s="39"/>
      <c r="AZ81" s="40"/>
      <c r="BA81" s="41"/>
      <c r="BB81" s="42"/>
      <c r="BC81" s="43"/>
      <c r="BD81" s="44"/>
      <c r="BE81" s="36"/>
      <c r="BF81" s="37"/>
      <c r="BG81" s="38"/>
      <c r="BH81" s="39"/>
      <c r="BI81" s="40"/>
      <c r="BJ81" s="41"/>
      <c r="BK81" s="42"/>
      <c r="BL81" s="43"/>
      <c r="BM81" s="44"/>
      <c r="BN81" s="36"/>
      <c r="BO81" s="37"/>
      <c r="BP81" s="38"/>
      <c r="BQ81" s="39"/>
      <c r="BR81" s="40"/>
      <c r="BS81" s="41"/>
      <c r="BT81" s="42"/>
      <c r="BU81" s="43"/>
      <c r="BV81" s="44"/>
      <c r="BW81" s="36"/>
      <c r="BX81" s="37"/>
      <c r="BY81" s="38"/>
      <c r="BZ81" s="39"/>
      <c r="CA81" s="40"/>
      <c r="CB81" s="41"/>
      <c r="CC81" s="42"/>
      <c r="CD81" s="43"/>
      <c r="CE81" s="44"/>
      <c r="CF81" s="36">
        <v>191</v>
      </c>
      <c r="CG81" s="37">
        <v>86</v>
      </c>
      <c r="CH81" s="38">
        <f>SUM(CF81:CG81)</f>
        <v>277</v>
      </c>
      <c r="CI81" s="39">
        <f>(CH81/CH$75)*100</f>
        <v>60.086767895878523</v>
      </c>
      <c r="CJ81" s="40">
        <f>(CH81/$CH$115)*100</f>
        <v>1.2779110536999447</v>
      </c>
      <c r="CK81" s="41">
        <v>149</v>
      </c>
      <c r="CL81" s="42">
        <f>(CK81/CH81)*100</f>
        <v>53.790613718411549</v>
      </c>
      <c r="CM81" s="43">
        <f>(CK81/CH$75)*100</f>
        <v>32.321041214750537</v>
      </c>
      <c r="CN81" s="44">
        <f>(CK81/$CH$115)*100</f>
        <v>0.68739619856062006</v>
      </c>
      <c r="CO81" s="36">
        <v>125</v>
      </c>
      <c r="CP81" s="37">
        <v>87</v>
      </c>
      <c r="CQ81" s="38">
        <f>SUM(CO81:CP81)</f>
        <v>212</v>
      </c>
      <c r="CR81" s="39">
        <f>(CQ81/CQ$75)*100</f>
        <v>58.72576177285319</v>
      </c>
      <c r="CS81" s="40">
        <f>(CQ81/$CQ$115)*100</f>
        <v>1.0140144449227533</v>
      </c>
      <c r="CT81" s="41">
        <f>CQ81-124</f>
        <v>88</v>
      </c>
      <c r="CU81" s="42">
        <f>(CT81/CQ81)*100</f>
        <v>41.509433962264154</v>
      </c>
      <c r="CV81" s="43">
        <f>(CT81/CQ$75)*100</f>
        <v>24.37673130193906</v>
      </c>
      <c r="CW81" s="44">
        <f>(CT81/$CQ$115)*100</f>
        <v>0.42091165638302963</v>
      </c>
      <c r="CX81" s="36">
        <v>154</v>
      </c>
      <c r="CY81" s="37">
        <v>84</v>
      </c>
      <c r="CZ81" s="38">
        <f>SUM(CX81:CY81)</f>
        <v>238</v>
      </c>
      <c r="DA81" s="39">
        <f>(CZ81/CZ$75)*100</f>
        <v>58.048780487804876</v>
      </c>
      <c r="DB81" s="40">
        <f t="shared" ref="DB81:DB82" si="344">(CZ81/$CZ$115)*100</f>
        <v>1.0208896323939434</v>
      </c>
      <c r="DC81" s="41">
        <f>CZ81-144</f>
        <v>94</v>
      </c>
      <c r="DD81" s="42">
        <f>(DC81/CZ81)*100</f>
        <v>39.495798319327733</v>
      </c>
      <c r="DE81" s="43">
        <f>(DC81/CZ$75)*100</f>
        <v>22.926829268292686</v>
      </c>
      <c r="DF81" s="44">
        <f t="shared" si="296"/>
        <v>0.40320851027323812</v>
      </c>
    </row>
    <row r="82" spans="1:110">
      <c r="A82" s="385" t="s">
        <v>73</v>
      </c>
      <c r="B82" s="386"/>
      <c r="C82" s="16">
        <f>SUM(C83)</f>
        <v>4259</v>
      </c>
      <c r="D82" s="17">
        <f>SUM(D83)</f>
        <v>1613</v>
      </c>
      <c r="E82" s="18">
        <f t="shared" si="334"/>
        <v>5872</v>
      </c>
      <c r="F82" s="19">
        <f>(E82/E$82)*100</f>
        <v>100</v>
      </c>
      <c r="G82" s="20">
        <f>(E82/$E$115)*100</f>
        <v>10.520846397792628</v>
      </c>
      <c r="H82" s="21">
        <f>SUM(H83)</f>
        <v>1389</v>
      </c>
      <c r="I82" s="22">
        <f>(H82/E82)*100</f>
        <v>23.654632152588555</v>
      </c>
      <c r="J82" s="23">
        <f>(H82/E$82)*100</f>
        <v>23.654632152588555</v>
      </c>
      <c r="K82" s="24">
        <f>(H82/$E$115)*100</f>
        <v>2.4886675147367101</v>
      </c>
      <c r="L82" s="16">
        <f>SUM(L83)</f>
        <v>2732</v>
      </c>
      <c r="M82" s="17">
        <f>SUM(M83)</f>
        <v>1303</v>
      </c>
      <c r="N82" s="18">
        <f t="shared" si="335"/>
        <v>4035</v>
      </c>
      <c r="O82" s="19">
        <f>(N82/N$82)*100</f>
        <v>100</v>
      </c>
      <c r="P82" s="20">
        <f>(N82/$N$115)*100</f>
        <v>9.1155540494747544</v>
      </c>
      <c r="Q82" s="21">
        <f>SUM(Q83)</f>
        <v>1220</v>
      </c>
      <c r="R82" s="22">
        <f t="shared" si="319"/>
        <v>30.235439900867412</v>
      </c>
      <c r="S82" s="23">
        <f>(Q82/N$82)*100</f>
        <v>30.235439900867412</v>
      </c>
      <c r="T82" s="24">
        <f>(Q82/$N$115)*100</f>
        <v>2.7561278662600248</v>
      </c>
      <c r="U82" s="16">
        <f>SUM(U83)</f>
        <v>2220</v>
      </c>
      <c r="V82" s="17">
        <f>SUM(V83)</f>
        <v>1128</v>
      </c>
      <c r="W82" s="18">
        <f t="shared" si="336"/>
        <v>3348</v>
      </c>
      <c r="X82" s="19">
        <f>(W82/W$82)*100</f>
        <v>100</v>
      </c>
      <c r="Y82" s="20">
        <f>(W82/$W$115)*100</f>
        <v>8.9638554216867465</v>
      </c>
      <c r="Z82" s="21">
        <f>SUM(Z83)</f>
        <v>743</v>
      </c>
      <c r="AA82" s="22">
        <f t="shared" si="320"/>
        <v>22.192353643966548</v>
      </c>
      <c r="AB82" s="23">
        <f>(Z82/W$82)*100</f>
        <v>22.192353643966548</v>
      </c>
      <c r="AC82" s="24">
        <f>(Z82/$W$115)*100</f>
        <v>1.9892904953145916</v>
      </c>
      <c r="AD82" s="16">
        <f>SUM(AD83)</f>
        <v>1981</v>
      </c>
      <c r="AE82" s="17">
        <f>SUM(AE83)</f>
        <v>1361</v>
      </c>
      <c r="AF82" s="18">
        <f t="shared" si="337"/>
        <v>3342</v>
      </c>
      <c r="AG82" s="19">
        <f>(AF82/AF$82)*100</f>
        <v>100</v>
      </c>
      <c r="AH82" s="20">
        <f>(AF82/$AF$115)*100</f>
        <v>9.5515733516247963</v>
      </c>
      <c r="AI82" s="21">
        <f>SUM(AI83)</f>
        <v>1430</v>
      </c>
      <c r="AJ82" s="22">
        <f t="shared" si="321"/>
        <v>42.788749251944942</v>
      </c>
      <c r="AK82" s="23">
        <f>(AI82/AF$82)*100</f>
        <v>42.788749251944942</v>
      </c>
      <c r="AL82" s="24">
        <f>(AI82/$AF$115)*100</f>
        <v>4.0869987710423281</v>
      </c>
      <c r="AM82" s="16">
        <f>SUM(AM83)</f>
        <v>1824</v>
      </c>
      <c r="AN82" s="17">
        <f>SUM(AN83)</f>
        <v>1219</v>
      </c>
      <c r="AO82" s="18">
        <f t="shared" si="338"/>
        <v>3043</v>
      </c>
      <c r="AP82" s="19">
        <f>(AO82/AO$82)*100</f>
        <v>100</v>
      </c>
      <c r="AQ82" s="20">
        <f>(AO82/$AO$115)*100</f>
        <v>9.8012690437079257</v>
      </c>
      <c r="AR82" s="21">
        <f>SUM(AR83)</f>
        <v>1333</v>
      </c>
      <c r="AS82" s="22">
        <f t="shared" si="322"/>
        <v>43.805455142951033</v>
      </c>
      <c r="AT82" s="23">
        <f>(AR82/AO$82)*100</f>
        <v>43.805455142951033</v>
      </c>
      <c r="AU82" s="24">
        <f>(AR82/$AO$115)*100</f>
        <v>4.2934905143814222</v>
      </c>
      <c r="AV82" s="16">
        <f>SUM(AV83)</f>
        <v>1636</v>
      </c>
      <c r="AW82" s="17">
        <f>SUM(AW83)</f>
        <v>1173</v>
      </c>
      <c r="AX82" s="18">
        <f t="shared" si="339"/>
        <v>2809</v>
      </c>
      <c r="AY82" s="19">
        <f>(AX82/AX$82)*100</f>
        <v>100</v>
      </c>
      <c r="AZ82" s="20">
        <f>(AX82/$AX$115)*100</f>
        <v>7.7643871966388414</v>
      </c>
      <c r="BA82" s="21">
        <f>SUM(BA83)</f>
        <v>1085</v>
      </c>
      <c r="BB82" s="22">
        <f t="shared" si="323"/>
        <v>38.625845496618012</v>
      </c>
      <c r="BC82" s="23">
        <f>(BA82/AX$82)*100</f>
        <v>38.625845496618012</v>
      </c>
      <c r="BD82" s="24">
        <f>(BA82/$AX$115)*100</f>
        <v>2.9990602023329096</v>
      </c>
      <c r="BE82" s="16">
        <f>SUM(BE83)</f>
        <v>1724</v>
      </c>
      <c r="BF82" s="17">
        <f>SUM(BF83)</f>
        <v>978</v>
      </c>
      <c r="BG82" s="18">
        <f t="shared" si="340"/>
        <v>2702</v>
      </c>
      <c r="BH82" s="19">
        <f>(BG82/BG$82)*100</f>
        <v>100</v>
      </c>
      <c r="BI82" s="20">
        <f>(BG82/$BG$115)*100</f>
        <v>9.8551993288835398</v>
      </c>
      <c r="BJ82" s="21">
        <f>SUM(BJ83)</f>
        <v>1357</v>
      </c>
      <c r="BK82" s="22">
        <f t="shared" si="325"/>
        <v>50.222057735011106</v>
      </c>
      <c r="BL82" s="23">
        <f>(BJ82/BG$82)*100</f>
        <v>50.222057735011106</v>
      </c>
      <c r="BM82" s="24">
        <f>(BJ82/$BG$115)*100</f>
        <v>4.9494838968523176</v>
      </c>
      <c r="BN82" s="16">
        <f>SUM(BN83)</f>
        <v>1490</v>
      </c>
      <c r="BO82" s="17">
        <f>SUM(BO83)</f>
        <v>858</v>
      </c>
      <c r="BP82" s="18">
        <f t="shared" si="341"/>
        <v>2348</v>
      </c>
      <c r="BQ82" s="19">
        <f>(BP82/BP$82)*100</f>
        <v>100</v>
      </c>
      <c r="BR82" s="20">
        <f>(BP82/$BP$115)*100</f>
        <v>8.8546969868386327</v>
      </c>
      <c r="BS82" s="21">
        <f>SUM(BS83)</f>
        <v>1209</v>
      </c>
      <c r="BT82" s="22">
        <f t="shared" si="328"/>
        <v>51.490630323679731</v>
      </c>
      <c r="BU82" s="23">
        <f>(BS82/BP$82)*100</f>
        <v>51.490630323679731</v>
      </c>
      <c r="BV82" s="24">
        <f>(BS82/$BP$115)*100</f>
        <v>4.5593392917750881</v>
      </c>
      <c r="BW82" s="16">
        <f>SUM(BW83)</f>
        <v>1536</v>
      </c>
      <c r="BX82" s="17">
        <f>SUM(BX83)</f>
        <v>920</v>
      </c>
      <c r="BY82" s="18">
        <f t="shared" si="342"/>
        <v>2456</v>
      </c>
      <c r="BZ82" s="19">
        <f>(BY82/BY$82)*100</f>
        <v>100</v>
      </c>
      <c r="CA82" s="20">
        <f>(BY82/$BY$115)*100</f>
        <v>9.068084477920543</v>
      </c>
      <c r="CB82" s="21">
        <f>SUM(CB83)</f>
        <v>1523</v>
      </c>
      <c r="CC82" s="22">
        <f t="shared" si="331"/>
        <v>62.011400651465799</v>
      </c>
      <c r="CD82" s="23">
        <f>(CB82/BY$82)*100</f>
        <v>62.011400651465799</v>
      </c>
      <c r="CE82" s="24">
        <f>(CB82/$BY$115)*100</f>
        <v>5.6232461970166892</v>
      </c>
      <c r="CF82" s="16">
        <f>SUM(CF83)</f>
        <v>1228</v>
      </c>
      <c r="CG82" s="17">
        <f>SUM(CG83)</f>
        <v>795</v>
      </c>
      <c r="CH82" s="18">
        <f t="shared" si="343"/>
        <v>2023</v>
      </c>
      <c r="CI82" s="19">
        <f>(CH82/CH$82)*100</f>
        <v>100</v>
      </c>
      <c r="CJ82" s="20">
        <f>(CH82/$CH$115)*100</f>
        <v>9.3329027495847949</v>
      </c>
      <c r="CK82" s="21">
        <f>SUM(CK83)</f>
        <v>1130</v>
      </c>
      <c r="CL82" s="22">
        <f t="shared" si="333"/>
        <v>55.857637172516064</v>
      </c>
      <c r="CM82" s="23">
        <f>(CK82/CH$82)*100</f>
        <v>55.857637172516064</v>
      </c>
      <c r="CN82" s="24">
        <f>(CK82/$CH$115)*100</f>
        <v>5.2131389555268495</v>
      </c>
      <c r="CO82" s="16">
        <f>SUM(CO83)</f>
        <v>1128</v>
      </c>
      <c r="CP82" s="17">
        <f>SUM(CP83)</f>
        <v>751</v>
      </c>
      <c r="CQ82" s="18">
        <f t="shared" ref="CQ82:CQ83" si="345">SUM(CO82:CP82)</f>
        <v>1879</v>
      </c>
      <c r="CR82" s="19">
        <f>(CQ82/CQ$82)*100</f>
        <v>100</v>
      </c>
      <c r="CS82" s="20">
        <f>(CQ82/$CQ$115)*100</f>
        <v>8.9874204811785532</v>
      </c>
      <c r="CT82" s="21">
        <f>SUM(CT83)</f>
        <v>862</v>
      </c>
      <c r="CU82" s="22">
        <f t="shared" ref="CU82:CU83" si="346">(CT82/CQ82)*100</f>
        <v>45.875465673230444</v>
      </c>
      <c r="CV82" s="23">
        <f>(CT82/CQ$82)*100</f>
        <v>45.875465673230444</v>
      </c>
      <c r="CW82" s="24">
        <f>(CT82/$CQ$115)*100</f>
        <v>4.123020997751949</v>
      </c>
      <c r="CX82" s="16">
        <f>SUM(CX83)</f>
        <v>1278</v>
      </c>
      <c r="CY82" s="17">
        <f>SUM(CY83)</f>
        <v>771</v>
      </c>
      <c r="CZ82" s="18">
        <f t="shared" ref="CZ82:CZ83" si="347">SUM(CX82:CY82)</f>
        <v>2049</v>
      </c>
      <c r="DA82" s="19">
        <f>(CZ82/CZ$82)*100</f>
        <v>100</v>
      </c>
      <c r="DB82" s="20">
        <f t="shared" si="344"/>
        <v>8.789087633509201</v>
      </c>
      <c r="DC82" s="21">
        <f>SUM(DC83)</f>
        <v>982</v>
      </c>
      <c r="DD82" s="22">
        <f t="shared" ref="DD82:DD83" si="348">(DC82/CZ82)*100</f>
        <v>47.925817471937535</v>
      </c>
      <c r="DE82" s="23">
        <f>(DC82/CZ$82)*100</f>
        <v>47.925817471937535</v>
      </c>
      <c r="DF82" s="24">
        <f t="shared" si="296"/>
        <v>4.2122420966842533</v>
      </c>
    </row>
    <row r="83" spans="1:110">
      <c r="A83" s="383" t="s">
        <v>74</v>
      </c>
      <c r="B83" s="384"/>
      <c r="C83" s="25">
        <f>SUM(C84:C86)</f>
        <v>4259</v>
      </c>
      <c r="D83" s="26">
        <f>SUM(D84:D86)</f>
        <v>1613</v>
      </c>
      <c r="E83" s="27">
        <f t="shared" si="334"/>
        <v>5872</v>
      </c>
      <c r="F83" s="28">
        <f>(E83/E$82)*100</f>
        <v>100</v>
      </c>
      <c r="G83" s="29">
        <f>(E83/$E$115)*100</f>
        <v>10.520846397792628</v>
      </c>
      <c r="H83" s="30">
        <f>SUM(H84:H86)</f>
        <v>1389</v>
      </c>
      <c r="I83" s="31">
        <f>(H83/E83)*100</f>
        <v>23.654632152588555</v>
      </c>
      <c r="J83" s="32">
        <f>(H83/E$82)*100</f>
        <v>23.654632152588555</v>
      </c>
      <c r="K83" s="33">
        <f>(H83/$E$115)*100</f>
        <v>2.4886675147367101</v>
      </c>
      <c r="L83" s="25">
        <f>SUM(L84:L86)</f>
        <v>2732</v>
      </c>
      <c r="M83" s="26">
        <f>SUM(M84:M86)</f>
        <v>1303</v>
      </c>
      <c r="N83" s="27">
        <f t="shared" si="335"/>
        <v>4035</v>
      </c>
      <c r="O83" s="28">
        <f>(N83/N$82)*100</f>
        <v>100</v>
      </c>
      <c r="P83" s="29">
        <f>(N83/$N$115)*100</f>
        <v>9.1155540494747544</v>
      </c>
      <c r="Q83" s="30">
        <f>SUM(Q84:Q86)</f>
        <v>1220</v>
      </c>
      <c r="R83" s="31">
        <f t="shared" si="319"/>
        <v>30.235439900867412</v>
      </c>
      <c r="S83" s="32">
        <f>(Q83/N$82)*100</f>
        <v>30.235439900867412</v>
      </c>
      <c r="T83" s="33">
        <f>(Q83/$N$115)*100</f>
        <v>2.7561278662600248</v>
      </c>
      <c r="U83" s="25">
        <f>SUM(U84:U86)</f>
        <v>2220</v>
      </c>
      <c r="V83" s="26">
        <f>SUM(V84:V86)</f>
        <v>1128</v>
      </c>
      <c r="W83" s="27">
        <f t="shared" si="336"/>
        <v>3348</v>
      </c>
      <c r="X83" s="28">
        <f>(W83/W$82)*100</f>
        <v>100</v>
      </c>
      <c r="Y83" s="29">
        <f>(W83/$W$115)*100</f>
        <v>8.9638554216867465</v>
      </c>
      <c r="Z83" s="30">
        <f>SUM(Z84:Z86)</f>
        <v>743</v>
      </c>
      <c r="AA83" s="31">
        <f t="shared" si="320"/>
        <v>22.192353643966548</v>
      </c>
      <c r="AB83" s="32">
        <f>(Z83/W$82)*100</f>
        <v>22.192353643966548</v>
      </c>
      <c r="AC83" s="33">
        <f>(Z83/$W$115)*100</f>
        <v>1.9892904953145916</v>
      </c>
      <c r="AD83" s="25">
        <f>SUM(AD84:AD86)</f>
        <v>1981</v>
      </c>
      <c r="AE83" s="26">
        <f>SUM(AE84:AE86)</f>
        <v>1361</v>
      </c>
      <c r="AF83" s="27">
        <f t="shared" si="337"/>
        <v>3342</v>
      </c>
      <c r="AG83" s="28">
        <f>(AF83/AF$82)*100</f>
        <v>100</v>
      </c>
      <c r="AH83" s="29">
        <f>(AF83/$AF$115)*100</f>
        <v>9.5515733516247963</v>
      </c>
      <c r="AI83" s="30">
        <f>SUM(AI84:AI86)</f>
        <v>1430</v>
      </c>
      <c r="AJ83" s="31">
        <f t="shared" si="321"/>
        <v>42.788749251944942</v>
      </c>
      <c r="AK83" s="32">
        <f>(AI83/AF$82)*100</f>
        <v>42.788749251944942</v>
      </c>
      <c r="AL83" s="33">
        <f>(AI83/$AF$115)*100</f>
        <v>4.0869987710423281</v>
      </c>
      <c r="AM83" s="25">
        <f>SUM(AM84:AM86)</f>
        <v>1824</v>
      </c>
      <c r="AN83" s="26">
        <f>SUM(AN84:AN86)</f>
        <v>1219</v>
      </c>
      <c r="AO83" s="27">
        <f t="shared" si="338"/>
        <v>3043</v>
      </c>
      <c r="AP83" s="28">
        <f>(AO83/AO$82)*100</f>
        <v>100</v>
      </c>
      <c r="AQ83" s="29">
        <f>(AO83/$AO$115)*100</f>
        <v>9.8012690437079257</v>
      </c>
      <c r="AR83" s="30">
        <f>SUM(AR84:AR86)</f>
        <v>1333</v>
      </c>
      <c r="AS83" s="31">
        <f t="shared" si="322"/>
        <v>43.805455142951033</v>
      </c>
      <c r="AT83" s="32">
        <f>(AR83/AO$82)*100</f>
        <v>43.805455142951033</v>
      </c>
      <c r="AU83" s="33">
        <f>(AR83/$AO$115)*100</f>
        <v>4.2934905143814222</v>
      </c>
      <c r="AV83" s="25">
        <f>SUM(AV84:AV86)</f>
        <v>1636</v>
      </c>
      <c r="AW83" s="26">
        <f>SUM(AW84:AW86)</f>
        <v>1173</v>
      </c>
      <c r="AX83" s="27">
        <f t="shared" si="339"/>
        <v>2809</v>
      </c>
      <c r="AY83" s="28">
        <f>(AX83/AX$82)*100</f>
        <v>100</v>
      </c>
      <c r="AZ83" s="29">
        <f>(AX83/$AX$115)*100</f>
        <v>7.7643871966388414</v>
      </c>
      <c r="BA83" s="30">
        <f>SUM(BA84:BA86)</f>
        <v>1085</v>
      </c>
      <c r="BB83" s="31">
        <f t="shared" si="323"/>
        <v>38.625845496618012</v>
      </c>
      <c r="BC83" s="32">
        <f>(BA83/AX$82)*100</f>
        <v>38.625845496618012</v>
      </c>
      <c r="BD83" s="33">
        <f>(BA83/$AX$115)*100</f>
        <v>2.9990602023329096</v>
      </c>
      <c r="BE83" s="25">
        <f>SUM(BE84:BE86)</f>
        <v>1724</v>
      </c>
      <c r="BF83" s="26">
        <f>SUM(BF84:BF86)</f>
        <v>978</v>
      </c>
      <c r="BG83" s="27">
        <f t="shared" si="340"/>
        <v>2702</v>
      </c>
      <c r="BH83" s="28">
        <f>(BG83/BG$82)*100</f>
        <v>100</v>
      </c>
      <c r="BI83" s="29">
        <f>(BG83/$BG$115)*100</f>
        <v>9.8551993288835398</v>
      </c>
      <c r="BJ83" s="30">
        <f>SUM(BJ84:BJ86)</f>
        <v>1357</v>
      </c>
      <c r="BK83" s="31">
        <f t="shared" si="325"/>
        <v>50.222057735011106</v>
      </c>
      <c r="BL83" s="32">
        <f>(BJ83/BG$82)*100</f>
        <v>50.222057735011106</v>
      </c>
      <c r="BM83" s="33">
        <f>(BJ83/$BG$115)*100</f>
        <v>4.9494838968523176</v>
      </c>
      <c r="BN83" s="25">
        <f>SUM(BN84:BN86)</f>
        <v>1490</v>
      </c>
      <c r="BO83" s="26">
        <f>SUM(BO84:BO86)</f>
        <v>858</v>
      </c>
      <c r="BP83" s="27">
        <f t="shared" si="341"/>
        <v>2348</v>
      </c>
      <c r="BQ83" s="28">
        <f>(BP83/BP$82)*100</f>
        <v>100</v>
      </c>
      <c r="BR83" s="29">
        <f>(BP83/$BP$115)*100</f>
        <v>8.8546969868386327</v>
      </c>
      <c r="BS83" s="30">
        <f>SUM(BS84:BS86)</f>
        <v>1209</v>
      </c>
      <c r="BT83" s="31">
        <f t="shared" si="328"/>
        <v>51.490630323679731</v>
      </c>
      <c r="BU83" s="32">
        <f>(BS83/BP$82)*100</f>
        <v>51.490630323679731</v>
      </c>
      <c r="BV83" s="33">
        <f>(BS83/$BP$115)*100</f>
        <v>4.5593392917750881</v>
      </c>
      <c r="BW83" s="25">
        <f>SUM(BW84:BW86)</f>
        <v>1536</v>
      </c>
      <c r="BX83" s="26">
        <f>SUM(BX84:BX86)</f>
        <v>920</v>
      </c>
      <c r="BY83" s="27">
        <f t="shared" si="342"/>
        <v>2456</v>
      </c>
      <c r="BZ83" s="28">
        <f>(BY83/BY$82)*100</f>
        <v>100</v>
      </c>
      <c r="CA83" s="29">
        <f>(BY83/$BY$115)*100</f>
        <v>9.068084477920543</v>
      </c>
      <c r="CB83" s="30">
        <f>SUM(CB84:CB86)</f>
        <v>1523</v>
      </c>
      <c r="CC83" s="31">
        <f t="shared" si="331"/>
        <v>62.011400651465799</v>
      </c>
      <c r="CD83" s="32">
        <f>(CB83/BY$82)*100</f>
        <v>62.011400651465799</v>
      </c>
      <c r="CE83" s="33">
        <f>(CB83/$BY$115)*100</f>
        <v>5.6232461970166892</v>
      </c>
      <c r="CF83" s="25">
        <f>SUM(CF84:CF86)</f>
        <v>1228</v>
      </c>
      <c r="CG83" s="26">
        <f>SUM(CG84:CG86)</f>
        <v>795</v>
      </c>
      <c r="CH83" s="27">
        <f t="shared" si="343"/>
        <v>2023</v>
      </c>
      <c r="CI83" s="28">
        <f>(CH83/CH$82)*100</f>
        <v>100</v>
      </c>
      <c r="CJ83" s="29">
        <f>(CH83/$CH$115)*100</f>
        <v>9.3329027495847949</v>
      </c>
      <c r="CK83" s="30">
        <f>SUM(CK84:CK86)</f>
        <v>1130</v>
      </c>
      <c r="CL83" s="31">
        <f t="shared" si="333"/>
        <v>55.857637172516064</v>
      </c>
      <c r="CM83" s="32">
        <f>(CK83/CH$82)*100</f>
        <v>55.857637172516064</v>
      </c>
      <c r="CN83" s="33">
        <f>(CK83/$CH$115)*100</f>
        <v>5.2131389555268495</v>
      </c>
      <c r="CO83" s="25">
        <f>SUM(CO84:CO86)</f>
        <v>1128</v>
      </c>
      <c r="CP83" s="26">
        <f>SUM(CP84:CP86)</f>
        <v>751</v>
      </c>
      <c r="CQ83" s="27">
        <f t="shared" si="345"/>
        <v>1879</v>
      </c>
      <c r="CR83" s="28">
        <f>(CQ83/CQ$82)*100</f>
        <v>100</v>
      </c>
      <c r="CS83" s="29">
        <f>(CQ83/$CQ$115)*100</f>
        <v>8.9874204811785532</v>
      </c>
      <c r="CT83" s="30">
        <f>SUM(CT84:CT86)</f>
        <v>862</v>
      </c>
      <c r="CU83" s="31">
        <f t="shared" si="346"/>
        <v>45.875465673230444</v>
      </c>
      <c r="CV83" s="32">
        <f>(CT83/CQ$82)*100</f>
        <v>45.875465673230444</v>
      </c>
      <c r="CW83" s="33">
        <f>(CT83/$CQ$115)*100</f>
        <v>4.123020997751949</v>
      </c>
      <c r="CX83" s="25">
        <f>SUM(CX84:CX86)</f>
        <v>1278</v>
      </c>
      <c r="CY83" s="26">
        <f>SUM(CY84:CY86)</f>
        <v>771</v>
      </c>
      <c r="CZ83" s="27">
        <f t="shared" si="347"/>
        <v>2049</v>
      </c>
      <c r="DA83" s="28">
        <f>(CZ83/CZ$82)*100</f>
        <v>100</v>
      </c>
      <c r="DB83" s="29">
        <f>(CZ83/$CZ$115)*100</f>
        <v>8.789087633509201</v>
      </c>
      <c r="DC83" s="30">
        <f>SUM(DC84:DC86)</f>
        <v>982</v>
      </c>
      <c r="DD83" s="31">
        <f t="shared" si="348"/>
        <v>47.925817471937535</v>
      </c>
      <c r="DE83" s="32">
        <f>(DC83/CZ$82)*100</f>
        <v>47.925817471937535</v>
      </c>
      <c r="DF83" s="33">
        <f t="shared" si="296"/>
        <v>4.2122420966842533</v>
      </c>
    </row>
    <row r="84" spans="1:110">
      <c r="A84" s="34">
        <v>80124</v>
      </c>
      <c r="B84" s="35" t="s">
        <v>75</v>
      </c>
      <c r="C84" s="36">
        <v>3719</v>
      </c>
      <c r="D84" s="37">
        <v>1398</v>
      </c>
      <c r="E84" s="38">
        <f t="shared" si="334"/>
        <v>5117</v>
      </c>
      <c r="F84" s="39">
        <f>(E84/E$82)*100</f>
        <v>87.142370572207085</v>
      </c>
      <c r="G84" s="40">
        <f>(E84/$E$115)*100</f>
        <v>9.1681149552971526</v>
      </c>
      <c r="H84" s="41">
        <v>1190</v>
      </c>
      <c r="I84" s="42">
        <f>(H84/E84)*100</f>
        <v>23.255813953488371</v>
      </c>
      <c r="J84" s="43">
        <f>(H84/E$82)*100</f>
        <v>20.265667574931882</v>
      </c>
      <c r="K84" s="44">
        <f>(H84/$E$115)*100</f>
        <v>2.1321197570458494</v>
      </c>
      <c r="L84" s="36">
        <v>2291</v>
      </c>
      <c r="M84" s="37">
        <v>1110</v>
      </c>
      <c r="N84" s="38">
        <f t="shared" si="335"/>
        <v>3401</v>
      </c>
      <c r="O84" s="39">
        <f>(N84/N$82)*100</f>
        <v>84.287484510532835</v>
      </c>
      <c r="P84" s="40">
        <f>(N84/$N$115)*100</f>
        <v>7.6832712075002823</v>
      </c>
      <c r="Q84" s="41">
        <v>1040</v>
      </c>
      <c r="R84" s="42">
        <f t="shared" si="319"/>
        <v>30.579241399588359</v>
      </c>
      <c r="S84" s="43">
        <f>(Q84/N$82)*100</f>
        <v>25.774473358116477</v>
      </c>
      <c r="T84" s="44">
        <f>(Q84/$N$115)*100</f>
        <v>2.3494860499265786</v>
      </c>
      <c r="U84" s="36">
        <v>1864</v>
      </c>
      <c r="V84" s="37">
        <v>974</v>
      </c>
      <c r="W84" s="38">
        <f t="shared" si="336"/>
        <v>2838</v>
      </c>
      <c r="X84" s="39">
        <f>(W84/W$82)*100</f>
        <v>84.767025089605724</v>
      </c>
      <c r="Y84" s="40">
        <f>(W84/$W$115)*100</f>
        <v>7.5983935742971882</v>
      </c>
      <c r="Z84" s="41">
        <v>628</v>
      </c>
      <c r="AA84" s="42">
        <f t="shared" si="320"/>
        <v>22.128259337561662</v>
      </c>
      <c r="AB84" s="43">
        <f>(Z84/W$82)*100</f>
        <v>18.757467144563918</v>
      </c>
      <c r="AC84" s="44">
        <f>(Z84/$W$115)*100</f>
        <v>1.6813922356091031</v>
      </c>
      <c r="AD84" s="36">
        <v>1667</v>
      </c>
      <c r="AE84" s="37">
        <v>1178</v>
      </c>
      <c r="AF84" s="38">
        <f t="shared" si="337"/>
        <v>2845</v>
      </c>
      <c r="AG84" s="39">
        <f>(AF84/AF$82)*100</f>
        <v>85.128665469778582</v>
      </c>
      <c r="AH84" s="40">
        <f>(AF84/$AF$115)*100</f>
        <v>8.1311269256051908</v>
      </c>
      <c r="AI84" s="41">
        <v>1222</v>
      </c>
      <c r="AJ84" s="42">
        <f t="shared" si="321"/>
        <v>42.95254833040422</v>
      </c>
      <c r="AK84" s="43">
        <f>(AI84/AF$82)*100</f>
        <v>36.564931178934771</v>
      </c>
      <c r="AL84" s="44">
        <f>(AI84/$AF$115)*100</f>
        <v>3.4925262225270801</v>
      </c>
      <c r="AM84" s="36">
        <v>1546</v>
      </c>
      <c r="AN84" s="37">
        <v>1049</v>
      </c>
      <c r="AO84" s="38">
        <f t="shared" si="338"/>
        <v>2595</v>
      </c>
      <c r="AP84" s="39">
        <f>(AO84/AO$82)*100</f>
        <v>85.277686493591858</v>
      </c>
      <c r="AQ84" s="40">
        <f>(AO84/$AO$115)*100</f>
        <v>8.3582954874867141</v>
      </c>
      <c r="AR84" s="41">
        <v>1126</v>
      </c>
      <c r="AS84" s="42">
        <f t="shared" si="322"/>
        <v>43.391136801541421</v>
      </c>
      <c r="AT84" s="43">
        <f>(AR84/AO$82)*100</f>
        <v>37.002957607624055</v>
      </c>
      <c r="AU84" s="44">
        <f>(AR84/$AO$115)*100</f>
        <v>3.6267594292524232</v>
      </c>
      <c r="AV84" s="36"/>
      <c r="AW84" s="37"/>
      <c r="AX84" s="38"/>
      <c r="AY84" s="39"/>
      <c r="AZ84" s="40"/>
      <c r="BA84" s="41"/>
      <c r="BB84" s="42"/>
      <c r="BC84" s="43"/>
      <c r="BD84" s="44"/>
      <c r="BE84" s="36"/>
      <c r="BF84" s="37"/>
      <c r="BG84" s="38"/>
      <c r="BH84" s="39"/>
      <c r="BI84" s="40"/>
      <c r="BJ84" s="41"/>
      <c r="BK84" s="42"/>
      <c r="BL84" s="43"/>
      <c r="BM84" s="44"/>
      <c r="BN84" s="36"/>
      <c r="BO84" s="37"/>
      <c r="BP84" s="38"/>
      <c r="BQ84" s="39"/>
      <c r="BR84" s="40"/>
      <c r="BS84" s="41"/>
      <c r="BT84" s="42"/>
      <c r="BU84" s="43"/>
      <c r="BV84" s="44"/>
      <c r="BW84" s="36"/>
      <c r="BX84" s="37"/>
      <c r="BY84" s="38"/>
      <c r="BZ84" s="39"/>
      <c r="CA84" s="40"/>
      <c r="CB84" s="41"/>
      <c r="CC84" s="42"/>
      <c r="CD84" s="43"/>
      <c r="CE84" s="44"/>
      <c r="CF84" s="36"/>
      <c r="CG84" s="37"/>
      <c r="CH84" s="38"/>
      <c r="CI84" s="39"/>
      <c r="CJ84" s="40"/>
      <c r="CK84" s="41"/>
      <c r="CL84" s="42"/>
      <c r="CM84" s="43"/>
      <c r="CN84" s="44"/>
      <c r="CO84" s="36"/>
      <c r="CP84" s="37"/>
      <c r="CQ84" s="38"/>
      <c r="CR84" s="39"/>
      <c r="CS84" s="40"/>
      <c r="CT84" s="41"/>
      <c r="CU84" s="42"/>
      <c r="CV84" s="43"/>
      <c r="CW84" s="44"/>
      <c r="CX84" s="36"/>
      <c r="CY84" s="37"/>
      <c r="CZ84" s="38"/>
      <c r="DA84" s="39"/>
      <c r="DB84" s="40"/>
      <c r="DC84" s="41"/>
      <c r="DD84" s="42"/>
      <c r="DE84" s="43"/>
      <c r="DF84" s="44"/>
    </row>
    <row r="85" spans="1:110">
      <c r="A85" s="34">
        <v>80314</v>
      </c>
      <c r="B85" s="35" t="s">
        <v>76</v>
      </c>
      <c r="C85" s="36">
        <v>540</v>
      </c>
      <c r="D85" s="37">
        <v>215</v>
      </c>
      <c r="E85" s="38">
        <f t="shared" si="334"/>
        <v>755</v>
      </c>
      <c r="F85" s="39">
        <f>(E85/E$82)*100</f>
        <v>12.857629427792915</v>
      </c>
      <c r="G85" s="40">
        <f>(E85/$E$115)*100</f>
        <v>1.3527314424954759</v>
      </c>
      <c r="H85" s="41">
        <v>199</v>
      </c>
      <c r="I85" s="42">
        <f>(H85/E85)*100</f>
        <v>26.357615894039739</v>
      </c>
      <c r="J85" s="43">
        <f>(H85/E$82)*100</f>
        <v>3.3889645776566759</v>
      </c>
      <c r="K85" s="44">
        <f>(H85/$E$115)*100</f>
        <v>0.35654775769086056</v>
      </c>
      <c r="L85" s="36">
        <v>441</v>
      </c>
      <c r="M85" s="37">
        <v>193</v>
      </c>
      <c r="N85" s="38">
        <f t="shared" si="335"/>
        <v>634</v>
      </c>
      <c r="O85" s="39">
        <f>(N85/N$82)*100</f>
        <v>15.712515489467163</v>
      </c>
      <c r="P85" s="40">
        <f>(N85/$N$115)*100</f>
        <v>1.432282841974472</v>
      </c>
      <c r="Q85" s="41">
        <v>180</v>
      </c>
      <c r="R85" s="42">
        <f t="shared" si="319"/>
        <v>28.391167192429023</v>
      </c>
      <c r="S85" s="43">
        <f>(Q85/N$82)*100</f>
        <v>4.4609665427509295</v>
      </c>
      <c r="T85" s="44">
        <f>(Q85/$N$115)*100</f>
        <v>0.40664181633344626</v>
      </c>
      <c r="U85" s="36">
        <v>356</v>
      </c>
      <c r="V85" s="37">
        <v>154</v>
      </c>
      <c r="W85" s="38">
        <f t="shared" si="336"/>
        <v>510</v>
      </c>
      <c r="X85" s="39">
        <f>(W85/W$82)*100</f>
        <v>15.232974910394265</v>
      </c>
      <c r="Y85" s="40">
        <f>(W85/$W$115)*100</f>
        <v>1.3654618473895583</v>
      </c>
      <c r="Z85" s="41">
        <v>115</v>
      </c>
      <c r="AA85" s="42">
        <f t="shared" si="320"/>
        <v>22.549019607843139</v>
      </c>
      <c r="AB85" s="43">
        <f>(Z85/W$82)*100</f>
        <v>3.4348864994026282</v>
      </c>
      <c r="AC85" s="44">
        <f>(Z85/$W$115)*100</f>
        <v>0.30789825970548862</v>
      </c>
      <c r="AD85" s="36">
        <v>314</v>
      </c>
      <c r="AE85" s="37">
        <v>183</v>
      </c>
      <c r="AF85" s="38">
        <f t="shared" si="337"/>
        <v>497</v>
      </c>
      <c r="AG85" s="39">
        <f>(AF85/AF$82)*100</f>
        <v>14.871334530221425</v>
      </c>
      <c r="AH85" s="40">
        <f>(AF85/$AF$115)*100</f>
        <v>1.4204464260196061</v>
      </c>
      <c r="AI85" s="41">
        <v>208</v>
      </c>
      <c r="AJ85" s="42">
        <f t="shared" si="321"/>
        <v>41.851106639839038</v>
      </c>
      <c r="AK85" s="43">
        <f>(AI85/AF$82)*100</f>
        <v>6.2238180730101735</v>
      </c>
      <c r="AL85" s="44">
        <f>(AI85/$AF$115)*100</f>
        <v>0.59447254851524767</v>
      </c>
      <c r="AM85" s="36">
        <v>278</v>
      </c>
      <c r="AN85" s="37">
        <v>170</v>
      </c>
      <c r="AO85" s="38">
        <f t="shared" si="338"/>
        <v>448</v>
      </c>
      <c r="AP85" s="39">
        <f>(AO85/AO$82)*100</f>
        <v>14.722313506408149</v>
      </c>
      <c r="AQ85" s="40">
        <f>(AO85/$AO$115)*100</f>
        <v>1.4429735562212129</v>
      </c>
      <c r="AR85" s="41">
        <v>207</v>
      </c>
      <c r="AS85" s="42">
        <f t="shared" si="322"/>
        <v>46.205357142857146</v>
      </c>
      <c r="AT85" s="43">
        <f>(AR85/AO$82)*100</f>
        <v>6.8024975353269808</v>
      </c>
      <c r="AU85" s="44">
        <f>(AR85/$AO$115)*100</f>
        <v>0.66673108512899792</v>
      </c>
      <c r="AV85" s="36">
        <v>199</v>
      </c>
      <c r="AW85" s="37">
        <v>113</v>
      </c>
      <c r="AX85" s="38">
        <f t="shared" si="339"/>
        <v>312</v>
      </c>
      <c r="AY85" s="39">
        <f>(AX85/AX$82)*100</f>
        <v>11.107155571377715</v>
      </c>
      <c r="AZ85" s="40">
        <f>(AX85/$AX$115)*100</f>
        <v>0.86240256509480895</v>
      </c>
      <c r="BA85" s="41">
        <v>103</v>
      </c>
      <c r="BB85" s="42">
        <f t="shared" si="323"/>
        <v>33.012820512820511</v>
      </c>
      <c r="BC85" s="43">
        <f>(BA85/AX$82)*100</f>
        <v>3.6667853328586686</v>
      </c>
      <c r="BD85" s="44">
        <f>(BA85/$AX$115)*100</f>
        <v>0.28470341091270934</v>
      </c>
      <c r="BE85" s="36">
        <v>182</v>
      </c>
      <c r="BF85" s="37">
        <v>97</v>
      </c>
      <c r="BG85" s="38">
        <f t="shared" si="340"/>
        <v>279</v>
      </c>
      <c r="BH85" s="39">
        <f>(BG85/BG$82)*100</f>
        <v>10.325684678016284</v>
      </c>
      <c r="BI85" s="40">
        <f>(BG85/$BG$115)*100</f>
        <v>1.0176168070904914</v>
      </c>
      <c r="BJ85" s="41">
        <v>114</v>
      </c>
      <c r="BK85" s="42">
        <f t="shared" si="325"/>
        <v>40.86021505376344</v>
      </c>
      <c r="BL85" s="43">
        <f>(BJ85/BG$82)*100</f>
        <v>4.2190969652109551</v>
      </c>
      <c r="BM85" s="44">
        <f>(BJ85/$BG$115)*100</f>
        <v>0.41580041580041582</v>
      </c>
      <c r="BN85" s="36">
        <v>191</v>
      </c>
      <c r="BO85" s="37">
        <v>91</v>
      </c>
      <c r="BP85" s="38">
        <f t="shared" si="341"/>
        <v>282</v>
      </c>
      <c r="BQ85" s="39">
        <f>(BP85/BP$82)*100</f>
        <v>12.010221465076661</v>
      </c>
      <c r="BR85" s="40">
        <f>(BP85/$BP$115)*100</f>
        <v>1.0634687181807898</v>
      </c>
      <c r="BS85" s="41">
        <v>156</v>
      </c>
      <c r="BT85" s="42">
        <f t="shared" si="328"/>
        <v>55.319148936170215</v>
      </c>
      <c r="BU85" s="43">
        <f>(BS85/BP$82)*100</f>
        <v>6.6439522998296416</v>
      </c>
      <c r="BV85" s="44">
        <f>(BS85/$BP$115)*100</f>
        <v>0.5883018441000113</v>
      </c>
      <c r="BW85" s="36">
        <v>203</v>
      </c>
      <c r="BX85" s="37">
        <v>96</v>
      </c>
      <c r="BY85" s="38">
        <f t="shared" si="342"/>
        <v>299</v>
      </c>
      <c r="BZ85" s="39">
        <f>(BY85/BY$82)*100</f>
        <v>12.174267100977199</v>
      </c>
      <c r="CA85" s="40">
        <f>(BY85/$BY$115)*100</f>
        <v>1.1039728252843006</v>
      </c>
      <c r="CB85" s="41">
        <v>184</v>
      </c>
      <c r="CC85" s="42">
        <f t="shared" si="331"/>
        <v>61.53846153846154</v>
      </c>
      <c r="CD85" s="43">
        <f>(CB85/BY$82)*100</f>
        <v>7.4918566775244306</v>
      </c>
      <c r="CE85" s="44">
        <f>(CB85/$BY$115)*100</f>
        <v>0.67936789248264651</v>
      </c>
      <c r="CF85" s="36">
        <v>143</v>
      </c>
      <c r="CG85" s="37">
        <v>78</v>
      </c>
      <c r="CH85" s="38">
        <f t="shared" si="343"/>
        <v>221</v>
      </c>
      <c r="CI85" s="39">
        <f>(CH85/CH$82)*100</f>
        <v>10.92436974789916</v>
      </c>
      <c r="CJ85" s="40">
        <f>(CH85/$CH$115)*100</f>
        <v>1.0195608045764901</v>
      </c>
      <c r="CK85" s="41">
        <v>125</v>
      </c>
      <c r="CL85" s="42">
        <f t="shared" si="333"/>
        <v>56.561085972850677</v>
      </c>
      <c r="CM85" s="43">
        <f>(CK85/CH$82)*100</f>
        <v>6.1789421651013345</v>
      </c>
      <c r="CN85" s="44">
        <f>(CK85/$CH$115)*100</f>
        <v>0.57667466322199668</v>
      </c>
      <c r="CO85" s="36">
        <v>109</v>
      </c>
      <c r="CP85" s="37">
        <v>69</v>
      </c>
      <c r="CQ85" s="38">
        <f t="shared" ref="CQ85:CQ88" si="349">SUM(CO85:CP85)</f>
        <v>178</v>
      </c>
      <c r="CR85" s="39">
        <f>(CQ85/CQ$82)*100</f>
        <v>9.4731240021287917</v>
      </c>
      <c r="CS85" s="40">
        <f>(CQ85/$CQ$115)*100</f>
        <v>0.85138948677476434</v>
      </c>
      <c r="CT85" s="41">
        <f>CQ85-94</f>
        <v>84</v>
      </c>
      <c r="CU85" s="42">
        <f t="shared" ref="CU85:CU88" si="350">(CT85/CQ85)*100</f>
        <v>47.191011235955052</v>
      </c>
      <c r="CV85" s="43">
        <f>(CT85/CQ$82)*100</f>
        <v>4.4704630122405531</v>
      </c>
      <c r="CW85" s="44">
        <f>(CT85/$CQ$115)*100</f>
        <v>0.40177930836561915</v>
      </c>
      <c r="CX85" s="36">
        <v>135</v>
      </c>
      <c r="CY85" s="37">
        <v>80</v>
      </c>
      <c r="CZ85" s="38">
        <f t="shared" ref="CZ85:CZ88" si="351">SUM(CX85:CY85)</f>
        <v>215</v>
      </c>
      <c r="DA85" s="39">
        <f>(CZ85/CZ$82)*100</f>
        <v>10.492923377257199</v>
      </c>
      <c r="DB85" s="40">
        <f t="shared" ref="DB85:DB88" si="352">(CZ85/$CZ$115)*100</f>
        <v>0.92223223094410833</v>
      </c>
      <c r="DC85" s="41">
        <f>CZ85-100</f>
        <v>115</v>
      </c>
      <c r="DD85" s="42">
        <f t="shared" ref="DD85:DD88" si="353">(DC85/CZ85)*100</f>
        <v>53.488372093023251</v>
      </c>
      <c r="DE85" s="43">
        <f>(DC85/CZ$82)*100</f>
        <v>5.6124938994631526</v>
      </c>
      <c r="DF85" s="44">
        <f t="shared" si="296"/>
        <v>0.49328700724917424</v>
      </c>
    </row>
    <row r="86" spans="1:110">
      <c r="A86" s="34">
        <v>80414</v>
      </c>
      <c r="B86" s="35" t="s">
        <v>77</v>
      </c>
      <c r="C86" s="36"/>
      <c r="D86" s="37"/>
      <c r="E86" s="38"/>
      <c r="F86" s="39"/>
      <c r="G86" s="40"/>
      <c r="H86" s="41"/>
      <c r="I86" s="42"/>
      <c r="J86" s="43"/>
      <c r="K86" s="44"/>
      <c r="L86" s="36"/>
      <c r="M86" s="37"/>
      <c r="N86" s="38"/>
      <c r="O86" s="39"/>
      <c r="P86" s="40"/>
      <c r="Q86" s="41"/>
      <c r="R86" s="42"/>
      <c r="S86" s="43"/>
      <c r="T86" s="44"/>
      <c r="U86" s="36"/>
      <c r="V86" s="37"/>
      <c r="W86" s="38"/>
      <c r="X86" s="39"/>
      <c r="Y86" s="40"/>
      <c r="Z86" s="41"/>
      <c r="AA86" s="42"/>
      <c r="AB86" s="43"/>
      <c r="AC86" s="44"/>
      <c r="AD86" s="36"/>
      <c r="AE86" s="37"/>
      <c r="AF86" s="38"/>
      <c r="AG86" s="39"/>
      <c r="AH86" s="40"/>
      <c r="AI86" s="41"/>
      <c r="AJ86" s="42"/>
      <c r="AK86" s="43"/>
      <c r="AL86" s="44"/>
      <c r="AM86" s="36"/>
      <c r="AN86" s="37"/>
      <c r="AO86" s="38"/>
      <c r="AP86" s="39"/>
      <c r="AQ86" s="40"/>
      <c r="AR86" s="41"/>
      <c r="AS86" s="42"/>
      <c r="AT86" s="43"/>
      <c r="AU86" s="44"/>
      <c r="AV86" s="36">
        <v>1437</v>
      </c>
      <c r="AW86" s="37">
        <v>1060</v>
      </c>
      <c r="AX86" s="38">
        <f t="shared" si="339"/>
        <v>2497</v>
      </c>
      <c r="AY86" s="39">
        <f>(AX86/AX$82)*100</f>
        <v>88.892844428622283</v>
      </c>
      <c r="AZ86" s="40">
        <f>(AX86/$AX$115)*100</f>
        <v>6.9019846315440319</v>
      </c>
      <c r="BA86" s="41">
        <v>982</v>
      </c>
      <c r="BB86" s="42">
        <f t="shared" si="323"/>
        <v>39.327192631157388</v>
      </c>
      <c r="BC86" s="43">
        <f>(BA86/AX$82)*100</f>
        <v>34.959060163759339</v>
      </c>
      <c r="BD86" s="44">
        <f>(BA86/$AX$115)*100</f>
        <v>2.7143567914202005</v>
      </c>
      <c r="BE86" s="36">
        <v>1542</v>
      </c>
      <c r="BF86" s="37">
        <v>881</v>
      </c>
      <c r="BG86" s="38">
        <f t="shared" si="340"/>
        <v>2423</v>
      </c>
      <c r="BH86" s="39">
        <f>(BG86/BG$82)*100</f>
        <v>89.674315321983713</v>
      </c>
      <c r="BI86" s="40">
        <f>(BG86/$BG$115)*100</f>
        <v>8.837582521793049</v>
      </c>
      <c r="BJ86" s="41">
        <v>1243</v>
      </c>
      <c r="BK86" s="42">
        <f t="shared" si="325"/>
        <v>51.300041271151464</v>
      </c>
      <c r="BL86" s="43">
        <f>(BJ86/BG$82)*100</f>
        <v>46.002960769800147</v>
      </c>
      <c r="BM86" s="44">
        <f>(BJ86/$BG$115)*100</f>
        <v>4.5336834810519022</v>
      </c>
      <c r="BN86" s="36">
        <v>1299</v>
      </c>
      <c r="BO86" s="37">
        <v>767</v>
      </c>
      <c r="BP86" s="38">
        <f t="shared" si="341"/>
        <v>2066</v>
      </c>
      <c r="BQ86" s="39">
        <f>(BP86/BP$82)*100</f>
        <v>87.989778534923332</v>
      </c>
      <c r="BR86" s="40">
        <f>(BP86/$BP$115)*100</f>
        <v>7.791228268657842</v>
      </c>
      <c r="BS86" s="41">
        <v>1053</v>
      </c>
      <c r="BT86" s="42">
        <f t="shared" si="328"/>
        <v>50.96805421103582</v>
      </c>
      <c r="BU86" s="43">
        <f>(BS86/BP$82)*100</f>
        <v>44.846678023850082</v>
      </c>
      <c r="BV86" s="44">
        <f>(BS86/$BP$115)*100</f>
        <v>3.9710374476750765</v>
      </c>
      <c r="BW86" s="36">
        <v>1333</v>
      </c>
      <c r="BX86" s="37">
        <v>824</v>
      </c>
      <c r="BY86" s="38">
        <f t="shared" si="342"/>
        <v>2157</v>
      </c>
      <c r="BZ86" s="39">
        <f>(BY86/BY$82)*100</f>
        <v>87.825732899022796</v>
      </c>
      <c r="CA86" s="40">
        <f>(BY86/$BY$115)*100</f>
        <v>7.9641116526362428</v>
      </c>
      <c r="CB86" s="41">
        <v>1339</v>
      </c>
      <c r="CC86" s="42">
        <f t="shared" si="331"/>
        <v>62.07695873898934</v>
      </c>
      <c r="CD86" s="43">
        <f>(CB86/BY$82)*100</f>
        <v>54.519543973941367</v>
      </c>
      <c r="CE86" s="44">
        <f>(CB86/$BY$115)*100</f>
        <v>4.9438783045340422</v>
      </c>
      <c r="CF86" s="36">
        <v>1085</v>
      </c>
      <c r="CG86" s="37">
        <v>717</v>
      </c>
      <c r="CH86" s="38">
        <f t="shared" si="343"/>
        <v>1802</v>
      </c>
      <c r="CI86" s="39">
        <f>(CH86/CH$82)*100</f>
        <v>89.075630252100851</v>
      </c>
      <c r="CJ86" s="40">
        <f>(CH86/$CH$115)*100</f>
        <v>8.3133419450083039</v>
      </c>
      <c r="CK86" s="41">
        <v>1005</v>
      </c>
      <c r="CL86" s="42">
        <f t="shared" si="333"/>
        <v>55.771365149833521</v>
      </c>
      <c r="CM86" s="43">
        <f>(CK86/CH$82)*100</f>
        <v>49.678695007414731</v>
      </c>
      <c r="CN86" s="44">
        <f>(CK86/$CH$115)*100</f>
        <v>4.6364642923048534</v>
      </c>
      <c r="CO86" s="36">
        <v>1019</v>
      </c>
      <c r="CP86" s="37">
        <v>682</v>
      </c>
      <c r="CQ86" s="38">
        <f t="shared" si="349"/>
        <v>1701</v>
      </c>
      <c r="CR86" s="39">
        <f>(CQ86/CQ$82)*100</f>
        <v>90.526875997871201</v>
      </c>
      <c r="CS86" s="40">
        <f>(CQ86/$CQ$115)*100</f>
        <v>8.1360309944037876</v>
      </c>
      <c r="CT86" s="41">
        <f>CQ86-923</f>
        <v>778</v>
      </c>
      <c r="CU86" s="42">
        <f t="shared" si="350"/>
        <v>45.737801293356853</v>
      </c>
      <c r="CV86" s="43">
        <f>(CT86/CQ$82)*100</f>
        <v>41.405002660989886</v>
      </c>
      <c r="CW86" s="44">
        <f>(CT86/$CQ$115)*100</f>
        <v>3.7212416893863303</v>
      </c>
      <c r="CX86" s="36">
        <v>1143</v>
      </c>
      <c r="CY86" s="37">
        <v>691</v>
      </c>
      <c r="CZ86" s="38">
        <f t="shared" si="351"/>
        <v>1834</v>
      </c>
      <c r="DA86" s="39">
        <f>(CZ86/CZ$82)*100</f>
        <v>89.507076622742801</v>
      </c>
      <c r="DB86" s="40">
        <f t="shared" si="352"/>
        <v>7.8668554025650925</v>
      </c>
      <c r="DC86" s="41">
        <f>CZ86-967</f>
        <v>867</v>
      </c>
      <c r="DD86" s="42">
        <f t="shared" si="353"/>
        <v>47.273718647764454</v>
      </c>
      <c r="DE86" s="43">
        <f>(DC86/CZ$82)*100</f>
        <v>42.313323572474374</v>
      </c>
      <c r="DF86" s="44">
        <f t="shared" si="296"/>
        <v>3.7189550894350791</v>
      </c>
    </row>
    <row r="87" spans="1:110">
      <c r="A87" s="385" t="s">
        <v>78</v>
      </c>
      <c r="B87" s="386"/>
      <c r="C87" s="16">
        <f>SUM(C88,C97)</f>
        <v>2327</v>
      </c>
      <c r="D87" s="17">
        <f>SUM(D88,D97)</f>
        <v>1005</v>
      </c>
      <c r="E87" s="18">
        <f t="shared" si="334"/>
        <v>3332</v>
      </c>
      <c r="F87" s="19">
        <f>(E87/E$87)*100</f>
        <v>100</v>
      </c>
      <c r="G87" s="20">
        <f>(E87/$E$115)*100</f>
        <v>5.9699353197283793</v>
      </c>
      <c r="H87" s="21">
        <f>SUM(H88,H97)</f>
        <v>678</v>
      </c>
      <c r="I87" s="22">
        <f>(H87/E87)*100</f>
        <v>20.348139255702279</v>
      </c>
      <c r="J87" s="23">
        <f>(H87/E$87)*100</f>
        <v>20.348139255702279</v>
      </c>
      <c r="K87" s="24">
        <f>(H87/$E$115)*100</f>
        <v>1.2147707523336857</v>
      </c>
      <c r="L87" s="16">
        <f>SUM(L88,L97)</f>
        <v>1623</v>
      </c>
      <c r="M87" s="17">
        <f>SUM(M88,M97)</f>
        <v>610</v>
      </c>
      <c r="N87" s="18">
        <f t="shared" si="335"/>
        <v>2233</v>
      </c>
      <c r="O87" s="19">
        <f>(N87/N$87)*100</f>
        <v>100</v>
      </c>
      <c r="P87" s="20">
        <f>(N87/$N$115)*100</f>
        <v>5.0446176437365864</v>
      </c>
      <c r="Q87" s="21">
        <f>SUM(Q88,Q97)</f>
        <v>546</v>
      </c>
      <c r="R87" s="22">
        <f t="shared" si="319"/>
        <v>24.451410658307211</v>
      </c>
      <c r="S87" s="23">
        <f>(Q87/N$87)*100</f>
        <v>24.451410658307211</v>
      </c>
      <c r="T87" s="24">
        <f>(Q87/$N$115)*100</f>
        <v>1.2334801762114538</v>
      </c>
      <c r="U87" s="16">
        <f>SUM(U88,U97)</f>
        <v>1222</v>
      </c>
      <c r="V87" s="17">
        <f>SUM(V88,V97)</f>
        <v>696</v>
      </c>
      <c r="W87" s="18">
        <f t="shared" si="336"/>
        <v>1918</v>
      </c>
      <c r="X87" s="19">
        <f>(W87/W$87)*100</f>
        <v>100</v>
      </c>
      <c r="Y87" s="20">
        <f>(W87/$W$115)*100</f>
        <v>5.1352074966532797</v>
      </c>
      <c r="Z87" s="21">
        <f>SUM(Z88,Z97)</f>
        <v>350</v>
      </c>
      <c r="AA87" s="22">
        <f t="shared" si="320"/>
        <v>18.248175182481752</v>
      </c>
      <c r="AB87" s="23">
        <f>(Z87/W$87)*100</f>
        <v>18.248175182481752</v>
      </c>
      <c r="AC87" s="24">
        <f>(Z87/$W$115)*100</f>
        <v>0.93708165997322623</v>
      </c>
      <c r="AD87" s="16">
        <f>SUM(AD88,AD97)</f>
        <v>1160</v>
      </c>
      <c r="AE87" s="17">
        <f>SUM(AE88,AE97)</f>
        <v>830</v>
      </c>
      <c r="AF87" s="18">
        <f t="shared" si="337"/>
        <v>1990</v>
      </c>
      <c r="AG87" s="19">
        <f>(AF87/AF$87)*100</f>
        <v>100</v>
      </c>
      <c r="AH87" s="20">
        <f>(AF87/$AF$115)*100</f>
        <v>5.6875017862756865</v>
      </c>
      <c r="AI87" s="21">
        <f>SUM(AI88,AI97)</f>
        <v>756</v>
      </c>
      <c r="AJ87" s="22">
        <f t="shared" si="321"/>
        <v>37.989949748743719</v>
      </c>
      <c r="AK87" s="23">
        <f>(AI87/AF$87)*100</f>
        <v>37.989949748743719</v>
      </c>
      <c r="AL87" s="24">
        <f>(AI87/$AF$115)*100</f>
        <v>2.1606790705650347</v>
      </c>
      <c r="AM87" s="16">
        <f>SUM(AM88,AM97)</f>
        <v>986</v>
      </c>
      <c r="AN87" s="17">
        <f>SUM(AN88,AN97)</f>
        <v>821</v>
      </c>
      <c r="AO87" s="18">
        <f t="shared" si="338"/>
        <v>1807</v>
      </c>
      <c r="AP87" s="19">
        <f>(AO87/AO$87)*100</f>
        <v>100</v>
      </c>
      <c r="AQ87" s="20">
        <f>(AO87/$AO$115)*100</f>
        <v>5.8202080716333304</v>
      </c>
      <c r="AR87" s="21">
        <f>SUM(AR88,AR97)</f>
        <v>654</v>
      </c>
      <c r="AS87" s="22">
        <f t="shared" si="322"/>
        <v>36.192584394023243</v>
      </c>
      <c r="AT87" s="23">
        <f>(AR87/AO$87)*100</f>
        <v>36.192584394023243</v>
      </c>
      <c r="AU87" s="24">
        <f>(AR87/$AO$115)*100</f>
        <v>2.1064837182336458</v>
      </c>
      <c r="AV87" s="16">
        <f>SUM(AV88,AV97)</f>
        <v>1054</v>
      </c>
      <c r="AW87" s="17">
        <f>SUM(AW88,AW97)</f>
        <v>796</v>
      </c>
      <c r="AX87" s="18">
        <f t="shared" si="339"/>
        <v>1850</v>
      </c>
      <c r="AY87" s="19">
        <f>(AX87/AX$87)*100</f>
        <v>100</v>
      </c>
      <c r="AZ87" s="20">
        <f>(AX87/$AX$115)*100</f>
        <v>5.1136049532865275</v>
      </c>
      <c r="BA87" s="21">
        <f>SUM(BA88,BA97)</f>
        <v>735</v>
      </c>
      <c r="BB87" s="22">
        <f t="shared" si="323"/>
        <v>39.729729729729726</v>
      </c>
      <c r="BC87" s="23">
        <f>(BA87/AX$87)*100</f>
        <v>39.729729729729726</v>
      </c>
      <c r="BD87" s="24">
        <f>(BA87/$AX$115)*100</f>
        <v>2.0316214273868098</v>
      </c>
      <c r="BE87" s="16">
        <f>SUM(BE88,BE97)</f>
        <v>1029</v>
      </c>
      <c r="BF87" s="17">
        <f>SUM(BF88,BF97)</f>
        <v>597</v>
      </c>
      <c r="BG87" s="18">
        <f t="shared" si="340"/>
        <v>1626</v>
      </c>
      <c r="BH87" s="19">
        <f>(BG87/BG$87)*100</f>
        <v>100</v>
      </c>
      <c r="BI87" s="20">
        <f>(BG87/$BG$115)*100</f>
        <v>5.9306269832585619</v>
      </c>
      <c r="BJ87" s="21">
        <f>SUM(BJ88,BJ97)</f>
        <v>561</v>
      </c>
      <c r="BK87" s="22">
        <f t="shared" si="325"/>
        <v>34.501845018450183</v>
      </c>
      <c r="BL87" s="23">
        <f>(BJ87/BG$87)*100</f>
        <v>34.501845018450183</v>
      </c>
      <c r="BM87" s="24">
        <f>(BJ87/$BG$115)*100</f>
        <v>2.0461757303862567</v>
      </c>
      <c r="BN87" s="16">
        <f>SUM(BN88,BN97)</f>
        <v>1004</v>
      </c>
      <c r="BO87" s="17">
        <f>SUM(BO88,BO97)</f>
        <v>597</v>
      </c>
      <c r="BP87" s="18">
        <f t="shared" si="341"/>
        <v>1601</v>
      </c>
      <c r="BQ87" s="19">
        <f>(BP87/BP$87)*100</f>
        <v>100</v>
      </c>
      <c r="BR87" s="20">
        <f>(BP87/$BP$115)*100</f>
        <v>6.0376362333597315</v>
      </c>
      <c r="BS87" s="21">
        <f>SUM(BS88,BS97)</f>
        <v>582</v>
      </c>
      <c r="BT87" s="22">
        <f t="shared" si="328"/>
        <v>36.352279825109306</v>
      </c>
      <c r="BU87" s="23">
        <f>(BS87/BP$87)*100</f>
        <v>36.352279825109306</v>
      </c>
      <c r="BV87" s="24">
        <f>(BS87/$BP$115)*100</f>
        <v>2.1948184183731194</v>
      </c>
      <c r="BW87" s="16">
        <f>SUM(BW88,BW97)</f>
        <v>897</v>
      </c>
      <c r="BX87" s="17">
        <f>SUM(BX88,BX97)</f>
        <v>646</v>
      </c>
      <c r="BY87" s="18">
        <f t="shared" si="342"/>
        <v>1543</v>
      </c>
      <c r="BZ87" s="19">
        <f>(BY87/BY$87)*100</f>
        <v>100</v>
      </c>
      <c r="CA87" s="20">
        <f>(BY87/$BY$115)*100</f>
        <v>5.697090533156107</v>
      </c>
      <c r="CB87" s="21">
        <f>SUM(CB88,CB97)</f>
        <v>900</v>
      </c>
      <c r="CC87" s="22">
        <f t="shared" si="331"/>
        <v>58.327932598833442</v>
      </c>
      <c r="CD87" s="23">
        <f>(CB87/BY$87)*100</f>
        <v>58.327932598833442</v>
      </c>
      <c r="CE87" s="24">
        <f>(CB87/$BY$115)*100</f>
        <v>3.3229951262738151</v>
      </c>
      <c r="CF87" s="16">
        <f>SUM(CF88,CF97)</f>
        <v>646</v>
      </c>
      <c r="CG87" s="17">
        <f>SUM(CG88,CG97)</f>
        <v>428</v>
      </c>
      <c r="CH87" s="18">
        <f t="shared" si="343"/>
        <v>1074</v>
      </c>
      <c r="CI87" s="19">
        <f>(CH87/CH$87)*100</f>
        <v>100</v>
      </c>
      <c r="CJ87" s="20">
        <f>(CH87/$CH$115)*100</f>
        <v>4.954788706403396</v>
      </c>
      <c r="CK87" s="21">
        <f>SUM(CK88,CK97)</f>
        <v>507</v>
      </c>
      <c r="CL87" s="22">
        <f t="shared" si="333"/>
        <v>47.206703910614522</v>
      </c>
      <c r="CM87" s="23">
        <f>(CK87/CH$87)*100</f>
        <v>47.206703910614522</v>
      </c>
      <c r="CN87" s="24">
        <f>(CK87/$CH$115)*100</f>
        <v>2.3389924340284187</v>
      </c>
      <c r="CO87" s="16">
        <f>SUM(CO88,CO97)</f>
        <v>573</v>
      </c>
      <c r="CP87" s="17">
        <f>SUM(CP88,CP97)</f>
        <v>451</v>
      </c>
      <c r="CQ87" s="18">
        <f t="shared" si="349"/>
        <v>1024</v>
      </c>
      <c r="CR87" s="19">
        <f>(CQ87/CQ$87)*100</f>
        <v>100</v>
      </c>
      <c r="CS87" s="20">
        <f>(CQ87/$CQ$115)*100</f>
        <v>4.8978810924570713</v>
      </c>
      <c r="CT87" s="21">
        <f>SUM(CT88,CT97)</f>
        <v>366</v>
      </c>
      <c r="CU87" s="22">
        <f t="shared" si="350"/>
        <v>35.7421875</v>
      </c>
      <c r="CV87" s="23">
        <f>(CT87/CQ$87)*100</f>
        <v>35.7421875</v>
      </c>
      <c r="CW87" s="24">
        <f>(CT87/$CQ$115)*100</f>
        <v>1.750609843593055</v>
      </c>
      <c r="CX87" s="16">
        <f>SUM(CX88,CX97)</f>
        <v>698</v>
      </c>
      <c r="CY87" s="17">
        <f>SUM(CY88,CY97)</f>
        <v>480</v>
      </c>
      <c r="CZ87" s="18">
        <f t="shared" si="351"/>
        <v>1178</v>
      </c>
      <c r="DA87" s="19">
        <f>(CZ87/CZ$87)*100</f>
        <v>100</v>
      </c>
      <c r="DB87" s="20">
        <f>(CZ87/$CZ$115)*100</f>
        <v>5.0529747351263241</v>
      </c>
      <c r="DC87" s="21">
        <f>SUM(DC88,DC97)</f>
        <v>415</v>
      </c>
      <c r="DD87" s="22">
        <f t="shared" si="353"/>
        <v>35.229202037351442</v>
      </c>
      <c r="DE87" s="23">
        <f>(DC87/CZ$87)*100</f>
        <v>35.229202037351442</v>
      </c>
      <c r="DF87" s="24">
        <f t="shared" si="296"/>
        <v>1.7801226783339767</v>
      </c>
    </row>
    <row r="88" spans="1:110">
      <c r="A88" s="383" t="s">
        <v>79</v>
      </c>
      <c r="B88" s="384"/>
      <c r="C88" s="59">
        <f>SUM(C89:C96)</f>
        <v>2171</v>
      </c>
      <c r="D88" s="60">
        <f>SUM(D89:D96)</f>
        <v>960</v>
      </c>
      <c r="E88" s="27">
        <f t="shared" si="334"/>
        <v>3131</v>
      </c>
      <c r="F88" s="28">
        <f>(E88/E$87)*100</f>
        <v>93.967587034813931</v>
      </c>
      <c r="G88" s="29">
        <f>(E88/$E$115)*100</f>
        <v>5.6098041674878614</v>
      </c>
      <c r="H88" s="61">
        <f>SUM(H89:H96)</f>
        <v>646</v>
      </c>
      <c r="I88" s="31">
        <f>(H88/E88)*100</f>
        <v>20.632385819227082</v>
      </c>
      <c r="J88" s="32">
        <f>(H88/E$87)*100</f>
        <v>19.387755102040817</v>
      </c>
      <c r="K88" s="33">
        <f>(H88/$E$115)*100</f>
        <v>1.1574364395391754</v>
      </c>
      <c r="L88" s="59">
        <f>SUM(L89:L96)</f>
        <v>1549</v>
      </c>
      <c r="M88" s="60">
        <f>SUM(M89:M96)</f>
        <v>565</v>
      </c>
      <c r="N88" s="27">
        <f t="shared" si="335"/>
        <v>2114</v>
      </c>
      <c r="O88" s="28">
        <f t="shared" ref="O88:O97" si="354">(N88/N$87)*100</f>
        <v>94.670846394984338</v>
      </c>
      <c r="P88" s="29">
        <f>(N88/$N$115)*100</f>
        <v>4.7757822207161409</v>
      </c>
      <c r="Q88" s="61">
        <f>SUM(Q89:Q96)</f>
        <v>518</v>
      </c>
      <c r="R88" s="31">
        <f t="shared" si="319"/>
        <v>24.503311258278146</v>
      </c>
      <c r="S88" s="32">
        <f t="shared" ref="S88:S97" si="355">(Q88/N$87)*100</f>
        <v>23.197492163009404</v>
      </c>
      <c r="T88" s="33">
        <f>(Q88/$N$115)*100</f>
        <v>1.1702247825595842</v>
      </c>
      <c r="U88" s="59">
        <f>SUM(U89:U96)</f>
        <v>1162</v>
      </c>
      <c r="V88" s="60">
        <f>SUM(V89:V96)</f>
        <v>655</v>
      </c>
      <c r="W88" s="27">
        <f t="shared" si="336"/>
        <v>1817</v>
      </c>
      <c r="X88" s="28">
        <f t="shared" ref="X88:X97" si="356">(W88/W$87)*100</f>
        <v>94.734098018769558</v>
      </c>
      <c r="Y88" s="29">
        <f>(W88/$W$115)*100</f>
        <v>4.8647925033467203</v>
      </c>
      <c r="Z88" s="61">
        <f>SUM(Z89:Z96)</f>
        <v>330</v>
      </c>
      <c r="AA88" s="31">
        <f t="shared" si="320"/>
        <v>18.161805173362687</v>
      </c>
      <c r="AB88" s="32">
        <f t="shared" ref="AB88:AB97" si="357">(Z88/W$87)*100</f>
        <v>17.205422314911367</v>
      </c>
      <c r="AC88" s="33">
        <f>(Z88/$W$115)*100</f>
        <v>0.88353413654618462</v>
      </c>
      <c r="AD88" s="59">
        <f>SUM(AD89:AD96)</f>
        <v>1109</v>
      </c>
      <c r="AE88" s="60">
        <f>SUM(AE89:AE96)</f>
        <v>794</v>
      </c>
      <c r="AF88" s="27">
        <f t="shared" si="337"/>
        <v>1903</v>
      </c>
      <c r="AG88" s="28">
        <f t="shared" ref="AG88:AG97" si="358">(AF88/AF$87)*100</f>
        <v>95.628140703517587</v>
      </c>
      <c r="AH88" s="29">
        <f>(AF88/$AF$115)*100</f>
        <v>5.4388522106947894</v>
      </c>
      <c r="AI88" s="61">
        <f>SUM(AI89:AI96)</f>
        <v>726</v>
      </c>
      <c r="AJ88" s="31">
        <f t="shared" si="321"/>
        <v>38.150289017341038</v>
      </c>
      <c r="AK88" s="32">
        <f t="shared" ref="AK88:AK97" si="359">(AI88/AF$87)*100</f>
        <v>36.482412060301506</v>
      </c>
      <c r="AL88" s="33">
        <f>(AI88/$AF$115)*100</f>
        <v>2.0749378376061047</v>
      </c>
      <c r="AM88" s="59">
        <f>SUM(AM89:AM96)</f>
        <v>943</v>
      </c>
      <c r="AN88" s="60">
        <f>SUM(AN89:AN96)</f>
        <v>802</v>
      </c>
      <c r="AO88" s="27">
        <f t="shared" si="338"/>
        <v>1745</v>
      </c>
      <c r="AP88" s="28">
        <f t="shared" ref="AP88:AP97" si="360">(AO88/AO$87)*100</f>
        <v>96.568898727172098</v>
      </c>
      <c r="AQ88" s="29">
        <f>(AO88/$AO$115)*100</f>
        <v>5.6205108384062878</v>
      </c>
      <c r="AR88" s="61">
        <f>SUM(AR89:AR96)</f>
        <v>638</v>
      </c>
      <c r="AS88" s="31">
        <f t="shared" si="322"/>
        <v>36.561604584527217</v>
      </c>
      <c r="AT88" s="32">
        <f t="shared" ref="AT88:AT97" si="361">(AR88/AO$87)*100</f>
        <v>35.307138904261201</v>
      </c>
      <c r="AU88" s="33">
        <f>(AR88/$AO$115)*100</f>
        <v>2.0549489483686028</v>
      </c>
      <c r="AV88" s="59">
        <f>SUM(AV89:AV96)</f>
        <v>1011</v>
      </c>
      <c r="AW88" s="60">
        <f>SUM(AW89:AW96)</f>
        <v>764</v>
      </c>
      <c r="AX88" s="27">
        <f t="shared" si="339"/>
        <v>1775</v>
      </c>
      <c r="AY88" s="28">
        <f t="shared" ref="AY88:AY97" si="362">(AX88/AX$87)*100</f>
        <v>95.945945945945937</v>
      </c>
      <c r="AZ88" s="29">
        <f>(AX88/$AX$115)*100</f>
        <v>4.9062966443695064</v>
      </c>
      <c r="BA88" s="61">
        <f>SUM(BA89:BA96)</f>
        <v>704</v>
      </c>
      <c r="BB88" s="31">
        <f t="shared" si="323"/>
        <v>39.661971830985912</v>
      </c>
      <c r="BC88" s="32">
        <f t="shared" ref="BC88:BC97" si="363">(BA88/AX$87)*100</f>
        <v>38.054054054054056</v>
      </c>
      <c r="BD88" s="33">
        <f>(BA88/$AX$115)*100</f>
        <v>1.9459339930344408</v>
      </c>
      <c r="BE88" s="59">
        <f>SUM(BE89:BE96)</f>
        <v>986</v>
      </c>
      <c r="BF88" s="60">
        <f>SUM(BF89:BF96)</f>
        <v>576</v>
      </c>
      <c r="BG88" s="27">
        <f t="shared" si="340"/>
        <v>1562</v>
      </c>
      <c r="BH88" s="28">
        <f t="shared" ref="BH88:BH97" si="364">(BG88/BG$87)*100</f>
        <v>96.063960639606393</v>
      </c>
      <c r="BI88" s="29">
        <f>(BG88/$BG$115)*100</f>
        <v>5.6971951708793815</v>
      </c>
      <c r="BJ88" s="61">
        <f>SUM(BJ89:BJ96)</f>
        <v>537</v>
      </c>
      <c r="BK88" s="31">
        <f t="shared" si="325"/>
        <v>34.379001280409732</v>
      </c>
      <c r="BL88" s="32">
        <f t="shared" ref="BL88:BL97" si="365">(BJ88/BG$87)*100</f>
        <v>33.025830258302584</v>
      </c>
      <c r="BM88" s="33">
        <f>(BJ88/$BG$115)*100</f>
        <v>1.9586388007440638</v>
      </c>
      <c r="BN88" s="59">
        <f>SUM(BN89:BN96)</f>
        <v>962</v>
      </c>
      <c r="BO88" s="60">
        <f>SUM(BO89:BO96)</f>
        <v>577</v>
      </c>
      <c r="BP88" s="27">
        <f t="shared" si="341"/>
        <v>1539</v>
      </c>
      <c r="BQ88" s="28">
        <f t="shared" ref="BQ88:BQ97" si="366">(BP88/BP$87)*100</f>
        <v>96.127420362273568</v>
      </c>
      <c r="BR88" s="29">
        <f>(BP88/$BP$115)*100</f>
        <v>5.8038239619866507</v>
      </c>
      <c r="BS88" s="61">
        <f>SUM(BS89:BS96)</f>
        <v>557</v>
      </c>
      <c r="BT88" s="31">
        <f t="shared" si="328"/>
        <v>36.19233268356075</v>
      </c>
      <c r="BU88" s="32">
        <f t="shared" ref="BU88:BU97" si="367">(BS88/BP$87)*100</f>
        <v>34.790755777638978</v>
      </c>
      <c r="BV88" s="33">
        <f>(BS88/$BP$115)*100</f>
        <v>2.1005392766904252</v>
      </c>
      <c r="BW88" s="59">
        <f>SUM(BW89:BW96)</f>
        <v>872</v>
      </c>
      <c r="BX88" s="60">
        <f>SUM(BX89:BX96)</f>
        <v>631</v>
      </c>
      <c r="BY88" s="27">
        <f t="shared" si="342"/>
        <v>1503</v>
      </c>
      <c r="BZ88" s="28">
        <f t="shared" ref="BZ88:BZ97" si="368">(BY88/BY$87)*100</f>
        <v>97.407647440051846</v>
      </c>
      <c r="CA88" s="29">
        <f>(BY88/$BY$115)*100</f>
        <v>5.5494018608772704</v>
      </c>
      <c r="CB88" s="61">
        <f>SUM(CB89:CB96)</f>
        <v>875</v>
      </c>
      <c r="CC88" s="31">
        <f t="shared" si="331"/>
        <v>58.216899534264797</v>
      </c>
      <c r="CD88" s="32">
        <f t="shared" ref="CD88:CD97" si="369">(CB88/BY$87)*100</f>
        <v>56.707712248865846</v>
      </c>
      <c r="CE88" s="33">
        <f>(CB88/$BY$115)*100</f>
        <v>3.2306897060995423</v>
      </c>
      <c r="CF88" s="59">
        <f>SUM(CF89:CF96)</f>
        <v>628</v>
      </c>
      <c r="CG88" s="60">
        <f>SUM(CG89:CG96)</f>
        <v>419</v>
      </c>
      <c r="CH88" s="27">
        <f t="shared" si="343"/>
        <v>1047</v>
      </c>
      <c r="CI88" s="28">
        <f t="shared" ref="CI88:CI97" si="370">(CH88/CH$87)*100</f>
        <v>97.486033519553075</v>
      </c>
      <c r="CJ88" s="29">
        <f>(CH88/$CH$115)*100</f>
        <v>4.8302269791474446</v>
      </c>
      <c r="CK88" s="61">
        <f>SUM(CK89:CK96)</f>
        <v>491</v>
      </c>
      <c r="CL88" s="31">
        <f t="shared" si="333"/>
        <v>46.895893027698186</v>
      </c>
      <c r="CM88" s="32">
        <f t="shared" ref="CM88:CM97" si="371">(CK88/CH$87)*100</f>
        <v>45.716945996275605</v>
      </c>
      <c r="CN88" s="33">
        <f>(CK88/$CH$115)*100</f>
        <v>2.2651780771360031</v>
      </c>
      <c r="CO88" s="59">
        <f>SUM(CO89:CO96)</f>
        <v>549</v>
      </c>
      <c r="CP88" s="60">
        <f>SUM(CP89:CP96)</f>
        <v>439</v>
      </c>
      <c r="CQ88" s="27">
        <f t="shared" si="349"/>
        <v>988</v>
      </c>
      <c r="CR88" s="28">
        <f t="shared" ref="CR88" si="372">(CQ88/CQ$87)*100</f>
        <v>96.484375</v>
      </c>
      <c r="CS88" s="29">
        <f>(CQ88/$CQ$115)*100</f>
        <v>4.7256899603003779</v>
      </c>
      <c r="CT88" s="61">
        <f>SUM(CT89:CT96)</f>
        <v>350</v>
      </c>
      <c r="CU88" s="31">
        <f t="shared" si="350"/>
        <v>35.425101214574902</v>
      </c>
      <c r="CV88" s="32">
        <f t="shared" ref="CV88" si="373">(CT88/CQ$87)*100</f>
        <v>34.1796875</v>
      </c>
      <c r="CW88" s="33">
        <f>(CT88/$CQ$115)*100</f>
        <v>1.6740804515234131</v>
      </c>
      <c r="CX88" s="59">
        <f>SUM(CX89:CX96)</f>
        <v>668</v>
      </c>
      <c r="CY88" s="60">
        <f>SUM(CY89:CY96)</f>
        <v>465</v>
      </c>
      <c r="CZ88" s="27">
        <f t="shared" si="351"/>
        <v>1133</v>
      </c>
      <c r="DA88" s="28">
        <f t="shared" ref="DA88" si="374">(CZ88/CZ$87)*100</f>
        <v>96.179966044142617</v>
      </c>
      <c r="DB88" s="29">
        <f t="shared" si="352"/>
        <v>4.8599493844636044</v>
      </c>
      <c r="DC88" s="61">
        <f>SUM(DC89:DC96)</f>
        <v>396</v>
      </c>
      <c r="DD88" s="31">
        <f t="shared" si="353"/>
        <v>34.95145631067961</v>
      </c>
      <c r="DE88" s="32">
        <f t="shared" ref="DE88" si="375">(DC88/CZ$87)*100</f>
        <v>33.616298811544993</v>
      </c>
      <c r="DF88" s="33">
        <f t="shared" si="296"/>
        <v>1.6986230858319393</v>
      </c>
    </row>
    <row r="89" spans="1:110">
      <c r="A89" s="34">
        <v>90144</v>
      </c>
      <c r="B89" s="35" t="s">
        <v>80</v>
      </c>
      <c r="C89" s="36">
        <v>776</v>
      </c>
      <c r="D89" s="37">
        <v>321</v>
      </c>
      <c r="E89" s="38">
        <f t="shared" si="334"/>
        <v>1097</v>
      </c>
      <c r="F89" s="39">
        <f>(E89/E$87)*100</f>
        <v>32.923169267707081</v>
      </c>
      <c r="G89" s="40">
        <f>(E89/$E$115)*100</f>
        <v>1.9654919104868041</v>
      </c>
      <c r="H89" s="41">
        <v>232</v>
      </c>
      <c r="I89" s="42">
        <f>(H89/E89)*100</f>
        <v>21.1485870556062</v>
      </c>
      <c r="J89" s="43">
        <f>(H89/E$87)*100</f>
        <v>6.9627851140456176</v>
      </c>
      <c r="K89" s="44">
        <f>(H89/$E$115)*100</f>
        <v>0.41567376776019926</v>
      </c>
      <c r="L89" s="36">
        <v>540</v>
      </c>
      <c r="M89" s="37">
        <v>172</v>
      </c>
      <c r="N89" s="38">
        <f t="shared" si="335"/>
        <v>712</v>
      </c>
      <c r="O89" s="39">
        <f t="shared" si="354"/>
        <v>31.885356023287059</v>
      </c>
      <c r="P89" s="40">
        <f>(N89/$N$115)*100</f>
        <v>1.6084942957189652</v>
      </c>
      <c r="Q89" s="41">
        <v>179</v>
      </c>
      <c r="R89" s="42">
        <f t="shared" si="319"/>
        <v>25.140449438202246</v>
      </c>
      <c r="S89" s="43">
        <f t="shared" si="355"/>
        <v>8.0161218092252575</v>
      </c>
      <c r="T89" s="44">
        <f>(Q89/$N$115)*100</f>
        <v>0.40438269513159381</v>
      </c>
      <c r="U89" s="36">
        <v>367</v>
      </c>
      <c r="V89" s="37">
        <v>228</v>
      </c>
      <c r="W89" s="38">
        <f t="shared" si="336"/>
        <v>595</v>
      </c>
      <c r="X89" s="39">
        <f t="shared" si="356"/>
        <v>31.021897810218981</v>
      </c>
      <c r="Y89" s="40">
        <f>(W89/$W$115)*100</f>
        <v>1.5930388219544849</v>
      </c>
      <c r="Z89" s="41">
        <v>98</v>
      </c>
      <c r="AA89" s="42">
        <f t="shared" si="320"/>
        <v>16.470588235294116</v>
      </c>
      <c r="AB89" s="43">
        <f t="shared" si="357"/>
        <v>5.1094890510948909</v>
      </c>
      <c r="AC89" s="44">
        <f>(Z89/$W$115)*100</f>
        <v>0.26238286479250333</v>
      </c>
      <c r="AD89" s="36">
        <v>362</v>
      </c>
      <c r="AE89" s="37">
        <v>222</v>
      </c>
      <c r="AF89" s="38">
        <f t="shared" si="337"/>
        <v>584</v>
      </c>
      <c r="AG89" s="39">
        <f t="shared" si="358"/>
        <v>29.346733668341706</v>
      </c>
      <c r="AH89" s="40">
        <f>(AF89/$AF$115)*100</f>
        <v>1.6690960016005032</v>
      </c>
      <c r="AI89" s="41">
        <v>219</v>
      </c>
      <c r="AJ89" s="42">
        <f t="shared" si="321"/>
        <v>37.5</v>
      </c>
      <c r="AK89" s="43">
        <f t="shared" si="359"/>
        <v>11.005025125628141</v>
      </c>
      <c r="AL89" s="44">
        <f>(AI89/$AF$115)*100</f>
        <v>0.62591100060018867</v>
      </c>
      <c r="AM89" s="36">
        <v>259</v>
      </c>
      <c r="AN89" s="37">
        <v>211</v>
      </c>
      <c r="AO89" s="38">
        <f t="shared" si="338"/>
        <v>470</v>
      </c>
      <c r="AP89" s="39">
        <f t="shared" si="360"/>
        <v>26.009961261759823</v>
      </c>
      <c r="AQ89" s="40">
        <f>(AO89/$AO$115)*100</f>
        <v>1.5138338647856475</v>
      </c>
      <c r="AR89" s="41">
        <v>177</v>
      </c>
      <c r="AS89" s="42">
        <f t="shared" si="322"/>
        <v>37.659574468085104</v>
      </c>
      <c r="AT89" s="43">
        <f t="shared" si="361"/>
        <v>9.7952407304925284</v>
      </c>
      <c r="AU89" s="44">
        <f>(AR89/$AO$115)*100</f>
        <v>0.57010339163204171</v>
      </c>
      <c r="AV89" s="36"/>
      <c r="AW89" s="37"/>
      <c r="AX89" s="38"/>
      <c r="AY89" s="39"/>
      <c r="AZ89" s="40"/>
      <c r="BA89" s="41"/>
      <c r="BB89" s="42"/>
      <c r="BC89" s="43"/>
      <c r="BD89" s="44"/>
      <c r="BE89" s="36"/>
      <c r="BF89" s="37"/>
      <c r="BG89" s="38"/>
      <c r="BH89" s="39"/>
      <c r="BI89" s="40"/>
      <c r="BJ89" s="41"/>
      <c r="BK89" s="42"/>
      <c r="BL89" s="43"/>
      <c r="BM89" s="44"/>
      <c r="BN89" s="36"/>
      <c r="BO89" s="37"/>
      <c r="BP89" s="38"/>
      <c r="BQ89" s="39"/>
      <c r="BR89" s="40"/>
      <c r="BS89" s="41"/>
      <c r="BT89" s="42"/>
      <c r="BU89" s="43"/>
      <c r="BV89" s="44"/>
      <c r="BW89" s="36"/>
      <c r="BX89" s="37"/>
      <c r="BY89" s="38"/>
      <c r="BZ89" s="39"/>
      <c r="CA89" s="40"/>
      <c r="CB89" s="41"/>
      <c r="CC89" s="42"/>
      <c r="CD89" s="43"/>
      <c r="CE89" s="44"/>
      <c r="CF89" s="36"/>
      <c r="CG89" s="37"/>
      <c r="CH89" s="38"/>
      <c r="CI89" s="39"/>
      <c r="CJ89" s="40"/>
      <c r="CK89" s="41"/>
      <c r="CL89" s="42"/>
      <c r="CM89" s="43"/>
      <c r="CN89" s="44"/>
      <c r="CO89" s="36"/>
      <c r="CP89" s="37"/>
      <c r="CQ89" s="38"/>
      <c r="CR89" s="39"/>
      <c r="CS89" s="40"/>
      <c r="CT89" s="41"/>
      <c r="CU89" s="42"/>
      <c r="CV89" s="43"/>
      <c r="CW89" s="44"/>
      <c r="CX89" s="36"/>
      <c r="CY89" s="37"/>
      <c r="CZ89" s="38"/>
      <c r="DA89" s="39"/>
      <c r="DB89" s="40"/>
      <c r="DC89" s="41"/>
      <c r="DD89" s="42"/>
      <c r="DE89" s="43"/>
      <c r="DF89" s="44"/>
    </row>
    <row r="90" spans="1:110">
      <c r="A90" s="34">
        <v>90154</v>
      </c>
      <c r="B90" s="35" t="s">
        <v>81</v>
      </c>
      <c r="C90" s="36"/>
      <c r="D90" s="37"/>
      <c r="E90" s="38"/>
      <c r="F90" s="39"/>
      <c r="G90" s="40"/>
      <c r="H90" s="41"/>
      <c r="I90" s="42"/>
      <c r="J90" s="43"/>
      <c r="K90" s="44"/>
      <c r="L90" s="36"/>
      <c r="M90" s="37"/>
      <c r="N90" s="38"/>
      <c r="O90" s="39"/>
      <c r="P90" s="40"/>
      <c r="Q90" s="41"/>
      <c r="R90" s="42"/>
      <c r="S90" s="43"/>
      <c r="T90" s="44"/>
      <c r="U90" s="36"/>
      <c r="V90" s="37"/>
      <c r="W90" s="38"/>
      <c r="X90" s="39"/>
      <c r="Y90" s="40"/>
      <c r="Z90" s="41"/>
      <c r="AA90" s="42"/>
      <c r="AB90" s="43"/>
      <c r="AC90" s="44"/>
      <c r="AD90" s="36"/>
      <c r="AE90" s="37"/>
      <c r="AF90" s="38"/>
      <c r="AG90" s="39"/>
      <c r="AH90" s="40"/>
      <c r="AI90" s="41"/>
      <c r="AJ90" s="42"/>
      <c r="AK90" s="43"/>
      <c r="AL90" s="44"/>
      <c r="AM90" s="36"/>
      <c r="AN90" s="37"/>
      <c r="AO90" s="38"/>
      <c r="AP90" s="39"/>
      <c r="AQ90" s="40"/>
      <c r="AR90" s="41"/>
      <c r="AS90" s="42"/>
      <c r="AT90" s="43"/>
      <c r="AU90" s="44"/>
      <c r="AV90" s="36">
        <v>305</v>
      </c>
      <c r="AW90" s="37">
        <v>234</v>
      </c>
      <c r="AX90" s="38">
        <f t="shared" si="339"/>
        <v>539</v>
      </c>
      <c r="AY90" s="39">
        <f t="shared" si="362"/>
        <v>29.135135135135137</v>
      </c>
      <c r="AZ90" s="40">
        <f>(AX90/$AX$115)*100</f>
        <v>1.4898557134169936</v>
      </c>
      <c r="BA90" s="41">
        <v>214</v>
      </c>
      <c r="BB90" s="42">
        <f t="shared" si="323"/>
        <v>39.703153988868273</v>
      </c>
      <c r="BC90" s="43">
        <f t="shared" si="363"/>
        <v>11.567567567567567</v>
      </c>
      <c r="BD90" s="44">
        <f>(BA90/$AX$115)*100</f>
        <v>0.59151970810990107</v>
      </c>
      <c r="BE90" s="36"/>
      <c r="BF90" s="37"/>
      <c r="BG90" s="38"/>
      <c r="BH90" s="39"/>
      <c r="BI90" s="40"/>
      <c r="BJ90" s="41"/>
      <c r="BK90" s="42"/>
      <c r="BL90" s="43"/>
      <c r="BM90" s="44"/>
      <c r="BN90" s="36"/>
      <c r="BO90" s="37"/>
      <c r="BP90" s="38"/>
      <c r="BQ90" s="39"/>
      <c r="BR90" s="40"/>
      <c r="BS90" s="41"/>
      <c r="BT90" s="42"/>
      <c r="BU90" s="43"/>
      <c r="BV90" s="44"/>
      <c r="BW90" s="36"/>
      <c r="BX90" s="37"/>
      <c r="BY90" s="38"/>
      <c r="BZ90" s="39"/>
      <c r="CA90" s="40"/>
      <c r="CB90" s="41"/>
      <c r="CC90" s="42"/>
      <c r="CD90" s="43"/>
      <c r="CE90" s="44"/>
      <c r="CF90" s="36"/>
      <c r="CG90" s="37"/>
      <c r="CH90" s="38"/>
      <c r="CI90" s="39"/>
      <c r="CJ90" s="40"/>
      <c r="CK90" s="41"/>
      <c r="CL90" s="42"/>
      <c r="CM90" s="43"/>
      <c r="CN90" s="44"/>
      <c r="CO90" s="36"/>
      <c r="CP90" s="37"/>
      <c r="CQ90" s="38"/>
      <c r="CR90" s="39"/>
      <c r="CS90" s="40"/>
      <c r="CT90" s="41"/>
      <c r="CU90" s="42"/>
      <c r="CV90" s="43"/>
      <c r="CW90" s="44"/>
      <c r="CX90" s="36"/>
      <c r="CY90" s="37"/>
      <c r="CZ90" s="38"/>
      <c r="DA90" s="39"/>
      <c r="DB90" s="40"/>
      <c r="DC90" s="41"/>
      <c r="DD90" s="42"/>
      <c r="DE90" s="43"/>
      <c r="DF90" s="44"/>
    </row>
    <row r="91" spans="1:110">
      <c r="A91" s="34">
        <v>90164</v>
      </c>
      <c r="B91" s="35" t="s">
        <v>81</v>
      </c>
      <c r="C91" s="36"/>
      <c r="D91" s="37"/>
      <c r="E91" s="38"/>
      <c r="F91" s="39"/>
      <c r="G91" s="40"/>
      <c r="H91" s="41"/>
      <c r="I91" s="42"/>
      <c r="J91" s="43"/>
      <c r="K91" s="44"/>
      <c r="L91" s="36"/>
      <c r="M91" s="37"/>
      <c r="N91" s="38"/>
      <c r="O91" s="39"/>
      <c r="P91" s="40"/>
      <c r="Q91" s="41"/>
      <c r="R91" s="42"/>
      <c r="S91" s="43"/>
      <c r="T91" s="44"/>
      <c r="U91" s="36"/>
      <c r="V91" s="37"/>
      <c r="W91" s="38"/>
      <c r="X91" s="39"/>
      <c r="Y91" s="40"/>
      <c r="Z91" s="41"/>
      <c r="AA91" s="42"/>
      <c r="AB91" s="43"/>
      <c r="AC91" s="44"/>
      <c r="AD91" s="36"/>
      <c r="AE91" s="37"/>
      <c r="AF91" s="38"/>
      <c r="AG91" s="39"/>
      <c r="AH91" s="40"/>
      <c r="AI91" s="41"/>
      <c r="AJ91" s="42"/>
      <c r="AK91" s="43"/>
      <c r="AL91" s="44"/>
      <c r="AM91" s="36"/>
      <c r="AN91" s="37"/>
      <c r="AO91" s="38"/>
      <c r="AP91" s="39"/>
      <c r="AQ91" s="40"/>
      <c r="AR91" s="41"/>
      <c r="AS91" s="42"/>
      <c r="AT91" s="43"/>
      <c r="AU91" s="44"/>
      <c r="AV91" s="36"/>
      <c r="AW91" s="37"/>
      <c r="AX91" s="38"/>
      <c r="AY91" s="39"/>
      <c r="AZ91" s="40"/>
      <c r="BA91" s="41"/>
      <c r="BB91" s="42"/>
      <c r="BC91" s="43"/>
      <c r="BD91" s="44"/>
      <c r="BE91" s="36">
        <v>274</v>
      </c>
      <c r="BF91" s="37">
        <v>164</v>
      </c>
      <c r="BG91" s="38">
        <f t="shared" si="340"/>
        <v>438</v>
      </c>
      <c r="BH91" s="39">
        <f t="shared" si="364"/>
        <v>26.937269372693727</v>
      </c>
      <c r="BI91" s="40">
        <f t="shared" ref="BI91:BI97" si="376">(BG91/$BG$115)*100</f>
        <v>1.5975489659700186</v>
      </c>
      <c r="BJ91" s="41">
        <v>146</v>
      </c>
      <c r="BK91" s="42">
        <f t="shared" si="325"/>
        <v>33.333333333333329</v>
      </c>
      <c r="BL91" s="43">
        <f t="shared" si="365"/>
        <v>8.979089790897909</v>
      </c>
      <c r="BM91" s="44">
        <f t="shared" ref="BM91:BM97" si="377">(BJ91/$BG$115)*100</f>
        <v>0.5325163219900062</v>
      </c>
      <c r="BN91" s="36">
        <v>342</v>
      </c>
      <c r="BO91" s="37">
        <v>139</v>
      </c>
      <c r="BP91" s="38">
        <f t="shared" si="341"/>
        <v>481</v>
      </c>
      <c r="BQ91" s="39">
        <f t="shared" si="366"/>
        <v>30.043722673329171</v>
      </c>
      <c r="BR91" s="40">
        <f t="shared" ref="BR91:BR97" si="378">(BP91/$BP$115)*100</f>
        <v>1.8139306859750348</v>
      </c>
      <c r="BS91" s="41">
        <v>174</v>
      </c>
      <c r="BT91" s="42">
        <f t="shared" si="328"/>
        <v>36.174636174636177</v>
      </c>
      <c r="BU91" s="43">
        <f t="shared" si="367"/>
        <v>10.868207370393504</v>
      </c>
      <c r="BV91" s="44">
        <f t="shared" ref="BV91:BV97" si="379">(BS91/$BP$115)*100</f>
        <v>0.6561828261115511</v>
      </c>
      <c r="BW91" s="36">
        <v>260</v>
      </c>
      <c r="BX91" s="37">
        <v>138</v>
      </c>
      <c r="BY91" s="38">
        <f t="shared" si="342"/>
        <v>398</v>
      </c>
      <c r="BZ91" s="39">
        <f t="shared" si="368"/>
        <v>25.793907971484121</v>
      </c>
      <c r="CA91" s="40">
        <f t="shared" ref="CA91:CA97" si="380">(BY91/$BY$115)*100</f>
        <v>1.4695022891744203</v>
      </c>
      <c r="CB91" s="41">
        <v>220</v>
      </c>
      <c r="CC91" s="42">
        <f t="shared" si="331"/>
        <v>55.276381909547737</v>
      </c>
      <c r="CD91" s="43">
        <f t="shared" si="369"/>
        <v>14.25793907971484</v>
      </c>
      <c r="CE91" s="44">
        <f t="shared" ref="CE91:CE97" si="381">(CB91/$BY$115)*100</f>
        <v>0.8122876975335992</v>
      </c>
      <c r="CF91" s="36">
        <v>147</v>
      </c>
      <c r="CG91" s="37">
        <v>110</v>
      </c>
      <c r="CH91" s="38">
        <f t="shared" si="343"/>
        <v>257</v>
      </c>
      <c r="CI91" s="39">
        <f t="shared" si="370"/>
        <v>23.929236499068899</v>
      </c>
      <c r="CJ91" s="40">
        <f t="shared" ref="CJ91:CJ98" si="382">(CH91/$CH$115)*100</f>
        <v>1.1856431075844251</v>
      </c>
      <c r="CK91" s="41">
        <v>109</v>
      </c>
      <c r="CL91" s="42">
        <f t="shared" si="333"/>
        <v>42.412451361867703</v>
      </c>
      <c r="CM91" s="43">
        <f t="shared" si="371"/>
        <v>10.148975791433893</v>
      </c>
      <c r="CN91" s="44">
        <f t="shared" ref="CN91:CN97" si="383">(CK91/$CH$115)*100</f>
        <v>0.50286030632958112</v>
      </c>
      <c r="CO91" s="36">
        <v>145</v>
      </c>
      <c r="CP91" s="37">
        <v>93</v>
      </c>
      <c r="CQ91" s="38">
        <f t="shared" ref="CQ91:CQ101" si="384">SUM(CO91:CP91)</f>
        <v>238</v>
      </c>
      <c r="CR91" s="39">
        <f t="shared" ref="CR91:CR99" si="385">(CQ91/CQ$87)*100</f>
        <v>23.2421875</v>
      </c>
      <c r="CS91" s="40">
        <f t="shared" ref="CS91:CS94" si="386">(CQ91/$CQ$115)*100</f>
        <v>1.1383747070359209</v>
      </c>
      <c r="CT91" s="41">
        <f>CQ91-148</f>
        <v>90</v>
      </c>
      <c r="CU91" s="42">
        <f t="shared" ref="CU91:CU101" si="387">(CT91/CQ91)*100</f>
        <v>37.815126050420169</v>
      </c>
      <c r="CV91" s="43">
        <f t="shared" ref="CV91:CV99" si="388">(CT91/CQ$87)*100</f>
        <v>8.7890625</v>
      </c>
      <c r="CW91" s="44">
        <f t="shared" ref="CW91:CW97" si="389">(CT91/$CQ$115)*100</f>
        <v>0.43047783039173482</v>
      </c>
      <c r="CX91" s="36">
        <v>164</v>
      </c>
      <c r="CY91" s="37">
        <v>115</v>
      </c>
      <c r="CZ91" s="38">
        <f t="shared" ref="CZ91:CZ97" si="390">SUM(CX91:CY91)</f>
        <v>279</v>
      </c>
      <c r="DA91" s="39">
        <f t="shared" ref="DA91:DA97" si="391">(CZ91/CZ$87)*100</f>
        <v>23.684210526315788</v>
      </c>
      <c r="DB91" s="40">
        <f t="shared" ref="DB91:DB97" si="392">(CZ91/$CZ$115)*100</f>
        <v>1.1967571741088663</v>
      </c>
      <c r="DC91" s="41">
        <f>CZ91-192</f>
        <v>87</v>
      </c>
      <c r="DD91" s="42">
        <f t="shared" ref="DD91:DD97" si="393">(DC91/CZ91)*100</f>
        <v>31.182795698924732</v>
      </c>
      <c r="DE91" s="43">
        <f t="shared" ref="DE91:DE97" si="394">(DC91/CZ$87)*100</f>
        <v>7.3853989813242791</v>
      </c>
      <c r="DF91" s="44">
        <f t="shared" si="296"/>
        <v>0.37318234461459271</v>
      </c>
    </row>
    <row r="92" spans="1:110">
      <c r="A92" s="34">
        <v>90514</v>
      </c>
      <c r="B92" s="35" t="s">
        <v>82</v>
      </c>
      <c r="C92" s="36">
        <v>442</v>
      </c>
      <c r="D92" s="37">
        <v>202</v>
      </c>
      <c r="E92" s="38">
        <f t="shared" si="334"/>
        <v>644</v>
      </c>
      <c r="F92" s="39">
        <f t="shared" ref="F92:F97" si="395">(E92/E$87)*100</f>
        <v>19.327731092436977</v>
      </c>
      <c r="G92" s="40">
        <f>(E92/$E$115)*100</f>
        <v>1.1538530449895186</v>
      </c>
      <c r="H92" s="41">
        <v>115</v>
      </c>
      <c r="I92" s="42">
        <f t="shared" ref="I92:I103" si="396">(H92/E92)*100</f>
        <v>17.857142857142858</v>
      </c>
      <c r="J92" s="43">
        <f t="shared" ref="J92:J97" si="397">(H92/E$87)*100</f>
        <v>3.451380552220888</v>
      </c>
      <c r="K92" s="44">
        <f>(H92/$E$115)*100</f>
        <v>0.20604518660527119</v>
      </c>
      <c r="L92" s="36">
        <v>305</v>
      </c>
      <c r="M92" s="37">
        <v>119</v>
      </c>
      <c r="N92" s="38">
        <f t="shared" si="335"/>
        <v>424</v>
      </c>
      <c r="O92" s="39">
        <f t="shared" si="354"/>
        <v>18.987908643081056</v>
      </c>
      <c r="P92" s="40">
        <f>(N92/$N$115)*100</f>
        <v>0.95786738958545137</v>
      </c>
      <c r="Q92" s="41">
        <v>102</v>
      </c>
      <c r="R92" s="42">
        <f t="shared" si="319"/>
        <v>24.056603773584907</v>
      </c>
      <c r="S92" s="43">
        <f t="shared" si="355"/>
        <v>4.5678459471562922</v>
      </c>
      <c r="T92" s="44">
        <f>(Q92/$N$115)*100</f>
        <v>0.23043036258895291</v>
      </c>
      <c r="U92" s="36">
        <v>280</v>
      </c>
      <c r="V92" s="37">
        <v>154</v>
      </c>
      <c r="W92" s="38">
        <f t="shared" si="336"/>
        <v>434</v>
      </c>
      <c r="X92" s="39">
        <f t="shared" si="356"/>
        <v>22.627737226277372</v>
      </c>
      <c r="Y92" s="40">
        <f>(W92/$W$115)*100</f>
        <v>1.1619812583668006</v>
      </c>
      <c r="Z92" s="41">
        <v>83</v>
      </c>
      <c r="AA92" s="42">
        <f t="shared" si="320"/>
        <v>19.124423963133641</v>
      </c>
      <c r="AB92" s="43">
        <f t="shared" si="357"/>
        <v>4.327424400417101</v>
      </c>
      <c r="AC92" s="44">
        <f>(Z92/$W$115)*100</f>
        <v>0.22222222222222221</v>
      </c>
      <c r="AD92" s="36">
        <v>294</v>
      </c>
      <c r="AE92" s="37">
        <v>234</v>
      </c>
      <c r="AF92" s="38">
        <f t="shared" si="337"/>
        <v>528</v>
      </c>
      <c r="AG92" s="39">
        <f t="shared" si="358"/>
        <v>26.532663316582916</v>
      </c>
      <c r="AH92" s="40">
        <f>(AF92/$AF$115)*100</f>
        <v>1.5090457000771671</v>
      </c>
      <c r="AI92" s="41">
        <v>199</v>
      </c>
      <c r="AJ92" s="42">
        <f t="shared" si="321"/>
        <v>37.689393939393938</v>
      </c>
      <c r="AK92" s="43">
        <f t="shared" si="359"/>
        <v>10</v>
      </c>
      <c r="AL92" s="44">
        <f>(AI92/$AF$115)*100</f>
        <v>0.5687501786275686</v>
      </c>
      <c r="AM92" s="36">
        <v>219</v>
      </c>
      <c r="AN92" s="37">
        <v>192</v>
      </c>
      <c r="AO92" s="38">
        <f t="shared" si="338"/>
        <v>411</v>
      </c>
      <c r="AP92" s="39">
        <f t="shared" si="360"/>
        <v>22.744881018262316</v>
      </c>
      <c r="AQ92" s="40">
        <f>(AO92/$AO$115)*100</f>
        <v>1.3237994009083003</v>
      </c>
      <c r="AR92" s="41">
        <v>149</v>
      </c>
      <c r="AS92" s="42">
        <f t="shared" si="322"/>
        <v>36.253041362530411</v>
      </c>
      <c r="AT92" s="43">
        <f t="shared" si="361"/>
        <v>8.2457111234089648</v>
      </c>
      <c r="AU92" s="44">
        <f>(AR92/$AO$115)*100</f>
        <v>0.47991754436821599</v>
      </c>
      <c r="AV92" s="36">
        <v>271</v>
      </c>
      <c r="AW92" s="37">
        <v>184</v>
      </c>
      <c r="AX92" s="38">
        <f t="shared" si="339"/>
        <v>455</v>
      </c>
      <c r="AY92" s="39">
        <f t="shared" si="362"/>
        <v>24.594594594594597</v>
      </c>
      <c r="AZ92" s="40">
        <f>(AX92/$AX$115)*100</f>
        <v>1.2576704074299299</v>
      </c>
      <c r="BA92" s="41">
        <v>161</v>
      </c>
      <c r="BB92" s="42">
        <f t="shared" si="323"/>
        <v>35.384615384615387</v>
      </c>
      <c r="BC92" s="43">
        <f t="shared" si="363"/>
        <v>8.7027027027027017</v>
      </c>
      <c r="BD92" s="44">
        <f>(BA92/$AX$115)*100</f>
        <v>0.44502183647520588</v>
      </c>
      <c r="BE92" s="36">
        <v>245</v>
      </c>
      <c r="BF92" s="37">
        <v>122</v>
      </c>
      <c r="BG92" s="38">
        <f t="shared" si="340"/>
        <v>367</v>
      </c>
      <c r="BH92" s="39">
        <f t="shared" si="364"/>
        <v>22.570725707257072</v>
      </c>
      <c r="BI92" s="40">
        <f t="shared" si="376"/>
        <v>1.338585549111865</v>
      </c>
      <c r="BJ92" s="41">
        <v>122</v>
      </c>
      <c r="BK92" s="42">
        <f t="shared" si="325"/>
        <v>33.242506811989102</v>
      </c>
      <c r="BL92" s="43">
        <f t="shared" si="365"/>
        <v>7.5030750307503071</v>
      </c>
      <c r="BM92" s="44">
        <f t="shared" si="377"/>
        <v>0.44497939234781336</v>
      </c>
      <c r="BN92" s="36">
        <v>170</v>
      </c>
      <c r="BO92" s="37">
        <v>132</v>
      </c>
      <c r="BP92" s="38">
        <f t="shared" si="341"/>
        <v>302</v>
      </c>
      <c r="BQ92" s="39">
        <f t="shared" si="366"/>
        <v>18.863210493441599</v>
      </c>
      <c r="BR92" s="40">
        <f t="shared" si="378"/>
        <v>1.1388920315269451</v>
      </c>
      <c r="BS92" s="41">
        <v>91</v>
      </c>
      <c r="BT92" s="42">
        <f t="shared" si="328"/>
        <v>30.132450331125828</v>
      </c>
      <c r="BU92" s="43">
        <f t="shared" si="367"/>
        <v>5.683947532792005</v>
      </c>
      <c r="BV92" s="44">
        <f t="shared" si="379"/>
        <v>0.34317607572500658</v>
      </c>
      <c r="BW92" s="36">
        <v>184</v>
      </c>
      <c r="BX92" s="37">
        <v>175</v>
      </c>
      <c r="BY92" s="38">
        <f t="shared" si="342"/>
        <v>359</v>
      </c>
      <c r="BZ92" s="39">
        <f t="shared" si="368"/>
        <v>23.266364225534673</v>
      </c>
      <c r="CA92" s="40">
        <f t="shared" si="380"/>
        <v>1.3255058337025549</v>
      </c>
      <c r="CB92" s="41">
        <v>185</v>
      </c>
      <c r="CC92" s="42">
        <f t="shared" si="331"/>
        <v>51.532033426183844</v>
      </c>
      <c r="CD92" s="43">
        <f t="shared" si="369"/>
        <v>11.989630589760207</v>
      </c>
      <c r="CE92" s="44">
        <f t="shared" si="381"/>
        <v>0.68306010928961747</v>
      </c>
      <c r="CF92" s="36">
        <v>119</v>
      </c>
      <c r="CG92" s="37">
        <v>98</v>
      </c>
      <c r="CH92" s="38">
        <f t="shared" si="343"/>
        <v>217</v>
      </c>
      <c r="CI92" s="39">
        <f t="shared" si="370"/>
        <v>20.204841713221601</v>
      </c>
      <c r="CJ92" s="40">
        <f t="shared" si="382"/>
        <v>1.0011072153533862</v>
      </c>
      <c r="CK92" s="41">
        <v>95</v>
      </c>
      <c r="CL92" s="42">
        <f t="shared" si="333"/>
        <v>43.778801843317972</v>
      </c>
      <c r="CM92" s="43">
        <f t="shared" si="371"/>
        <v>8.8454376163873381</v>
      </c>
      <c r="CN92" s="44">
        <f t="shared" si="383"/>
        <v>0.43827274404871747</v>
      </c>
      <c r="CO92" s="36">
        <v>118</v>
      </c>
      <c r="CP92" s="37">
        <v>122</v>
      </c>
      <c r="CQ92" s="38">
        <f t="shared" si="384"/>
        <v>240</v>
      </c>
      <c r="CR92" s="39">
        <f t="shared" si="385"/>
        <v>23.4375</v>
      </c>
      <c r="CS92" s="40">
        <f t="shared" si="386"/>
        <v>1.1479408810446263</v>
      </c>
      <c r="CT92" s="41">
        <f>CQ92-159</f>
        <v>81</v>
      </c>
      <c r="CU92" s="42">
        <f t="shared" si="387"/>
        <v>33.75</v>
      </c>
      <c r="CV92" s="43">
        <f t="shared" si="388"/>
        <v>7.91015625</v>
      </c>
      <c r="CW92" s="44">
        <f t="shared" si="389"/>
        <v>0.38743004735256137</v>
      </c>
      <c r="CX92" s="36">
        <v>117</v>
      </c>
      <c r="CY92" s="37">
        <v>89</v>
      </c>
      <c r="CZ92" s="38">
        <f t="shared" si="390"/>
        <v>206</v>
      </c>
      <c r="DA92" s="39">
        <f t="shared" si="391"/>
        <v>17.487266553480477</v>
      </c>
      <c r="DB92" s="40">
        <f t="shared" si="392"/>
        <v>0.88362716081156445</v>
      </c>
      <c r="DC92" s="41">
        <f>CZ92-131</f>
        <v>75</v>
      </c>
      <c r="DD92" s="42">
        <f t="shared" si="393"/>
        <v>36.407766990291265</v>
      </c>
      <c r="DE92" s="43">
        <f t="shared" si="394"/>
        <v>6.3667232597623098</v>
      </c>
      <c r="DF92" s="44">
        <f t="shared" si="296"/>
        <v>0.32170891777120064</v>
      </c>
    </row>
    <row r="93" spans="1:110">
      <c r="A93" s="34">
        <v>90524</v>
      </c>
      <c r="B93" s="35" t="s">
        <v>83</v>
      </c>
      <c r="C93" s="36">
        <v>228</v>
      </c>
      <c r="D93" s="37">
        <v>118</v>
      </c>
      <c r="E93" s="38">
        <f t="shared" si="334"/>
        <v>346</v>
      </c>
      <c r="F93" s="39">
        <f t="shared" si="395"/>
        <v>10.384153661464586</v>
      </c>
      <c r="G93" s="40">
        <f>(E93/$E$115)*100</f>
        <v>0.619927257090642</v>
      </c>
      <c r="H93" s="41">
        <v>77</v>
      </c>
      <c r="I93" s="42">
        <f t="shared" si="396"/>
        <v>22.254335260115607</v>
      </c>
      <c r="J93" s="43">
        <f t="shared" si="397"/>
        <v>2.3109243697478994</v>
      </c>
      <c r="K93" s="44">
        <f>(H93/$E$115)*100</f>
        <v>0.13796069016179024</v>
      </c>
      <c r="L93" s="36">
        <v>179</v>
      </c>
      <c r="M93" s="37">
        <v>72</v>
      </c>
      <c r="N93" s="38">
        <f t="shared" si="335"/>
        <v>251</v>
      </c>
      <c r="O93" s="39">
        <f t="shared" si="354"/>
        <v>11.240483654276758</v>
      </c>
      <c r="P93" s="40">
        <f>(N93/$N$115)*100</f>
        <v>0.56703942166497234</v>
      </c>
      <c r="Q93" s="41">
        <v>67</v>
      </c>
      <c r="R93" s="42">
        <f t="shared" si="319"/>
        <v>26.693227091633464</v>
      </c>
      <c r="S93" s="43">
        <f t="shared" si="355"/>
        <v>3.000447828034035</v>
      </c>
      <c r="T93" s="44">
        <f>(Q93/$N$115)*100</f>
        <v>0.1513611205241161</v>
      </c>
      <c r="U93" s="36">
        <v>135</v>
      </c>
      <c r="V93" s="37">
        <v>84</v>
      </c>
      <c r="W93" s="38">
        <f t="shared" si="336"/>
        <v>219</v>
      </c>
      <c r="X93" s="39">
        <f t="shared" si="356"/>
        <v>11.418143899895725</v>
      </c>
      <c r="Y93" s="40">
        <f>(W93/$W$115)*100</f>
        <v>0.58634538152610438</v>
      </c>
      <c r="Z93" s="41">
        <v>39</v>
      </c>
      <c r="AA93" s="42">
        <f t="shared" si="320"/>
        <v>17.80821917808219</v>
      </c>
      <c r="AB93" s="43">
        <f t="shared" si="357"/>
        <v>2.0333680917622523</v>
      </c>
      <c r="AC93" s="44">
        <f>(Z93/$W$115)*100</f>
        <v>0.10441767068273093</v>
      </c>
      <c r="AD93" s="36">
        <v>129</v>
      </c>
      <c r="AE93" s="37">
        <v>116</v>
      </c>
      <c r="AF93" s="38">
        <f t="shared" si="337"/>
        <v>245</v>
      </c>
      <c r="AG93" s="39">
        <f t="shared" si="358"/>
        <v>12.311557788944723</v>
      </c>
      <c r="AH93" s="40">
        <f>(AF93/$AF$115)*100</f>
        <v>0.70022006916459456</v>
      </c>
      <c r="AI93" s="41">
        <v>96</v>
      </c>
      <c r="AJ93" s="42">
        <f t="shared" si="321"/>
        <v>39.183673469387756</v>
      </c>
      <c r="AK93" s="43">
        <f t="shared" si="359"/>
        <v>4.8241206030150749</v>
      </c>
      <c r="AL93" s="44">
        <f>(AI93/$AF$115)*100</f>
        <v>0.27437194546857585</v>
      </c>
      <c r="AM93" s="36">
        <v>132</v>
      </c>
      <c r="AN93" s="37">
        <v>96</v>
      </c>
      <c r="AO93" s="38">
        <f t="shared" si="338"/>
        <v>228</v>
      </c>
      <c r="AP93" s="39">
        <f t="shared" si="360"/>
        <v>12.617598229109021</v>
      </c>
      <c r="AQ93" s="40">
        <f>(AO93/$AO$115)*100</f>
        <v>0.73437047057686733</v>
      </c>
      <c r="AR93" s="41">
        <v>100</v>
      </c>
      <c r="AS93" s="42">
        <f t="shared" si="322"/>
        <v>43.859649122807014</v>
      </c>
      <c r="AT93" s="43">
        <f t="shared" si="361"/>
        <v>5.5340343110127286</v>
      </c>
      <c r="AU93" s="44">
        <f>(AR93/$AO$115)*100</f>
        <v>0.32209231165652075</v>
      </c>
      <c r="AV93" s="36">
        <v>126</v>
      </c>
      <c r="AW93" s="37">
        <v>99</v>
      </c>
      <c r="AX93" s="38">
        <f t="shared" si="339"/>
        <v>225</v>
      </c>
      <c r="AY93" s="39">
        <f t="shared" si="362"/>
        <v>12.162162162162163</v>
      </c>
      <c r="AZ93" s="40">
        <f>(AX93/$AX$115)*100</f>
        <v>0.62192492675106414</v>
      </c>
      <c r="BA93" s="41">
        <v>97</v>
      </c>
      <c r="BB93" s="42">
        <f t="shared" si="323"/>
        <v>43.111111111111114</v>
      </c>
      <c r="BC93" s="43">
        <f t="shared" si="363"/>
        <v>5.243243243243243</v>
      </c>
      <c r="BD93" s="44">
        <f>(BA93/$AX$115)*100</f>
        <v>0.26811874619934767</v>
      </c>
      <c r="BE93" s="36">
        <v>113</v>
      </c>
      <c r="BF93" s="37">
        <v>89</v>
      </c>
      <c r="BG93" s="38">
        <f t="shared" si="340"/>
        <v>202</v>
      </c>
      <c r="BH93" s="39">
        <f t="shared" si="364"/>
        <v>12.423124231242312</v>
      </c>
      <c r="BI93" s="40">
        <f t="shared" si="376"/>
        <v>0.73676915782178942</v>
      </c>
      <c r="BJ93" s="41">
        <v>80</v>
      </c>
      <c r="BK93" s="42">
        <f t="shared" si="325"/>
        <v>39.603960396039604</v>
      </c>
      <c r="BL93" s="43">
        <f t="shared" si="365"/>
        <v>4.9200492004920049</v>
      </c>
      <c r="BM93" s="44">
        <f t="shared" si="377"/>
        <v>0.291789765473976</v>
      </c>
      <c r="BN93" s="36">
        <v>105</v>
      </c>
      <c r="BO93" s="37">
        <v>93</v>
      </c>
      <c r="BP93" s="38">
        <f t="shared" si="341"/>
        <v>198</v>
      </c>
      <c r="BQ93" s="39">
        <f t="shared" si="366"/>
        <v>12.367270455965022</v>
      </c>
      <c r="BR93" s="40">
        <f t="shared" si="378"/>
        <v>0.7466908021269375</v>
      </c>
      <c r="BS93" s="41">
        <v>79</v>
      </c>
      <c r="BT93" s="42">
        <f t="shared" si="328"/>
        <v>39.898989898989903</v>
      </c>
      <c r="BU93" s="43">
        <f t="shared" si="367"/>
        <v>4.9344159900062463</v>
      </c>
      <c r="BV93" s="44">
        <f t="shared" si="379"/>
        <v>0.29792208771731343</v>
      </c>
      <c r="BW93" s="36">
        <v>120</v>
      </c>
      <c r="BX93" s="37">
        <v>82</v>
      </c>
      <c r="BY93" s="38">
        <f t="shared" si="342"/>
        <v>202</v>
      </c>
      <c r="BZ93" s="39">
        <f t="shared" si="368"/>
        <v>13.091380427738173</v>
      </c>
      <c r="CA93" s="40">
        <f t="shared" si="380"/>
        <v>0.74582779500812291</v>
      </c>
      <c r="CB93" s="41">
        <v>135</v>
      </c>
      <c r="CC93" s="42">
        <f t="shared" si="331"/>
        <v>66.831683168316829</v>
      </c>
      <c r="CD93" s="43">
        <f t="shared" si="369"/>
        <v>8.7491898898250167</v>
      </c>
      <c r="CE93" s="44">
        <f t="shared" si="381"/>
        <v>0.49844926894107222</v>
      </c>
      <c r="CF93" s="36">
        <v>81</v>
      </c>
      <c r="CG93" s="37">
        <v>51</v>
      </c>
      <c r="CH93" s="38">
        <f t="shared" si="343"/>
        <v>132</v>
      </c>
      <c r="CI93" s="39">
        <f t="shared" si="370"/>
        <v>12.290502793296088</v>
      </c>
      <c r="CJ93" s="40">
        <f t="shared" si="382"/>
        <v>0.60896844436242847</v>
      </c>
      <c r="CK93" s="41">
        <v>67</v>
      </c>
      <c r="CL93" s="42">
        <f t="shared" si="333"/>
        <v>50.757575757575758</v>
      </c>
      <c r="CM93" s="43">
        <f t="shared" si="371"/>
        <v>6.2383612662942269</v>
      </c>
      <c r="CN93" s="44">
        <f t="shared" si="383"/>
        <v>0.30909761948699022</v>
      </c>
      <c r="CO93" s="36">
        <v>72</v>
      </c>
      <c r="CP93" s="37">
        <v>75</v>
      </c>
      <c r="CQ93" s="38">
        <f t="shared" si="384"/>
        <v>147</v>
      </c>
      <c r="CR93" s="39">
        <f t="shared" si="385"/>
        <v>14.35546875</v>
      </c>
      <c r="CS93" s="40">
        <f t="shared" si="386"/>
        <v>0.70311378963983351</v>
      </c>
      <c r="CT93" s="41">
        <f>CQ93-91</f>
        <v>56</v>
      </c>
      <c r="CU93" s="42">
        <f t="shared" si="387"/>
        <v>38.095238095238095</v>
      </c>
      <c r="CV93" s="43">
        <f t="shared" si="388"/>
        <v>5.46875</v>
      </c>
      <c r="CW93" s="44">
        <f t="shared" si="389"/>
        <v>0.26785287224374615</v>
      </c>
      <c r="CX93" s="36">
        <v>108</v>
      </c>
      <c r="CY93" s="37">
        <v>63</v>
      </c>
      <c r="CZ93" s="38">
        <f t="shared" si="390"/>
        <v>171</v>
      </c>
      <c r="DA93" s="39">
        <f t="shared" si="391"/>
        <v>14.516129032258066</v>
      </c>
      <c r="DB93" s="40">
        <f t="shared" si="392"/>
        <v>0.73349633251833746</v>
      </c>
      <c r="DC93" s="41">
        <f>CZ93-104</f>
        <v>67</v>
      </c>
      <c r="DD93" s="42">
        <f t="shared" si="393"/>
        <v>39.1812865497076</v>
      </c>
      <c r="DE93" s="43">
        <f t="shared" si="394"/>
        <v>5.68760611205433</v>
      </c>
      <c r="DF93" s="44">
        <f t="shared" si="296"/>
        <v>0.28739329987560586</v>
      </c>
    </row>
    <row r="94" spans="1:110">
      <c r="A94" s="34">
        <v>90534</v>
      </c>
      <c r="B94" s="35" t="s">
        <v>84</v>
      </c>
      <c r="C94" s="36">
        <v>472</v>
      </c>
      <c r="D94" s="37">
        <v>232</v>
      </c>
      <c r="E94" s="38">
        <f t="shared" si="334"/>
        <v>704</v>
      </c>
      <c r="F94" s="39">
        <f t="shared" si="395"/>
        <v>21.128451380552221</v>
      </c>
      <c r="G94" s="40">
        <f>(E94/$E$115)*100</f>
        <v>1.2613548814792253</v>
      </c>
      <c r="H94" s="41">
        <v>150</v>
      </c>
      <c r="I94" s="42">
        <f t="shared" si="396"/>
        <v>21.306818181818183</v>
      </c>
      <c r="J94" s="43">
        <f t="shared" si="397"/>
        <v>4.5018007202881156</v>
      </c>
      <c r="K94" s="44">
        <f>(H94/$E$115)*100</f>
        <v>0.26875459122426676</v>
      </c>
      <c r="L94" s="36">
        <v>353</v>
      </c>
      <c r="M94" s="37">
        <v>128</v>
      </c>
      <c r="N94" s="38">
        <f t="shared" si="335"/>
        <v>481</v>
      </c>
      <c r="O94" s="39">
        <f t="shared" si="354"/>
        <v>21.540528437080162</v>
      </c>
      <c r="P94" s="40">
        <f>(N94/$N$115)*100</f>
        <v>1.0866372980910426</v>
      </c>
      <c r="Q94" s="41">
        <v>118</v>
      </c>
      <c r="R94" s="42">
        <f t="shared" si="319"/>
        <v>24.532224532224532</v>
      </c>
      <c r="S94" s="43">
        <f t="shared" si="355"/>
        <v>5.2843708016121811</v>
      </c>
      <c r="T94" s="44">
        <f>(Q94/$N$115)*100</f>
        <v>0.26657630181859254</v>
      </c>
      <c r="U94" s="36">
        <v>253</v>
      </c>
      <c r="V94" s="37">
        <v>120</v>
      </c>
      <c r="W94" s="38">
        <f t="shared" si="336"/>
        <v>373</v>
      </c>
      <c r="X94" s="39">
        <f t="shared" si="356"/>
        <v>19.447340980187697</v>
      </c>
      <c r="Y94" s="40">
        <f>(W94/$W$115)*100</f>
        <v>0.99866131191432383</v>
      </c>
      <c r="Z94" s="41">
        <v>85</v>
      </c>
      <c r="AA94" s="42">
        <f t="shared" si="320"/>
        <v>22.788203753351208</v>
      </c>
      <c r="AB94" s="43">
        <f t="shared" si="357"/>
        <v>4.4316996871741399</v>
      </c>
      <c r="AC94" s="44">
        <f>(Z94/$W$115)*100</f>
        <v>0.22757697456492637</v>
      </c>
      <c r="AD94" s="36">
        <v>205</v>
      </c>
      <c r="AE94" s="37">
        <v>148</v>
      </c>
      <c r="AF94" s="38">
        <f t="shared" si="337"/>
        <v>353</v>
      </c>
      <c r="AG94" s="39">
        <f t="shared" si="358"/>
        <v>17.738693467336685</v>
      </c>
      <c r="AH94" s="40">
        <f>(AF94/$AF$115)*100</f>
        <v>1.0088885078167424</v>
      </c>
      <c r="AI94" s="41">
        <v>139</v>
      </c>
      <c r="AJ94" s="42">
        <f t="shared" si="321"/>
        <v>39.376770538243626</v>
      </c>
      <c r="AK94" s="43">
        <f t="shared" si="359"/>
        <v>6.9849246231155782</v>
      </c>
      <c r="AL94" s="44">
        <f>(AI94/$AF$115)*100</f>
        <v>0.39726771270970879</v>
      </c>
      <c r="AM94" s="36">
        <v>217</v>
      </c>
      <c r="AN94" s="37">
        <v>206</v>
      </c>
      <c r="AO94" s="38">
        <f t="shared" si="338"/>
        <v>423</v>
      </c>
      <c r="AP94" s="39">
        <f t="shared" si="360"/>
        <v>23.408965135583841</v>
      </c>
      <c r="AQ94" s="40">
        <f>(AO94/$AO$115)*100</f>
        <v>1.3624504783070828</v>
      </c>
      <c r="AR94" s="41">
        <v>140</v>
      </c>
      <c r="AS94" s="42">
        <f t="shared" si="322"/>
        <v>33.096926713947987</v>
      </c>
      <c r="AT94" s="43">
        <f t="shared" si="361"/>
        <v>7.7476480354178197</v>
      </c>
      <c r="AU94" s="44">
        <f>(AR94/$AO$115)*100</f>
        <v>0.45092923631912901</v>
      </c>
      <c r="AV94" s="36">
        <v>204</v>
      </c>
      <c r="AW94" s="37">
        <v>151</v>
      </c>
      <c r="AX94" s="38">
        <f t="shared" si="339"/>
        <v>355</v>
      </c>
      <c r="AY94" s="39">
        <f t="shared" si="362"/>
        <v>19.189189189189189</v>
      </c>
      <c r="AZ94" s="40">
        <f>(AX94/$AX$115)*100</f>
        <v>0.98125932887390133</v>
      </c>
      <c r="BA94" s="41">
        <v>139</v>
      </c>
      <c r="BB94" s="42">
        <f t="shared" si="323"/>
        <v>39.154929577464785</v>
      </c>
      <c r="BC94" s="43">
        <f t="shared" si="363"/>
        <v>7.5135135135135132</v>
      </c>
      <c r="BD94" s="44">
        <f>(BA94/$AX$115)*100</f>
        <v>0.38421139919287961</v>
      </c>
      <c r="BE94" s="36">
        <v>228</v>
      </c>
      <c r="BF94" s="37">
        <v>117</v>
      </c>
      <c r="BG94" s="38">
        <f t="shared" si="340"/>
        <v>345</v>
      </c>
      <c r="BH94" s="39">
        <f t="shared" si="364"/>
        <v>21.217712177121772</v>
      </c>
      <c r="BI94" s="40">
        <f t="shared" si="376"/>
        <v>1.2583433636065213</v>
      </c>
      <c r="BJ94" s="41">
        <v>119</v>
      </c>
      <c r="BK94" s="42">
        <f t="shared" si="325"/>
        <v>34.492753623188406</v>
      </c>
      <c r="BL94" s="43">
        <f t="shared" si="365"/>
        <v>7.3185731857318563</v>
      </c>
      <c r="BM94" s="44">
        <f t="shared" si="377"/>
        <v>0.43403727614253929</v>
      </c>
      <c r="BN94" s="36">
        <v>219</v>
      </c>
      <c r="BO94" s="37">
        <v>140</v>
      </c>
      <c r="BP94" s="38">
        <f t="shared" si="341"/>
        <v>359</v>
      </c>
      <c r="BQ94" s="39">
        <f t="shared" si="366"/>
        <v>22.423485321673951</v>
      </c>
      <c r="BR94" s="40">
        <f t="shared" si="378"/>
        <v>1.3538484745634876</v>
      </c>
      <c r="BS94" s="41">
        <v>140</v>
      </c>
      <c r="BT94" s="42">
        <f t="shared" si="328"/>
        <v>38.997214484679667</v>
      </c>
      <c r="BU94" s="43">
        <f t="shared" si="367"/>
        <v>8.7445346658338536</v>
      </c>
      <c r="BV94" s="44">
        <f t="shared" si="379"/>
        <v>0.52796319342308706</v>
      </c>
      <c r="BW94" s="36">
        <v>211</v>
      </c>
      <c r="BX94" s="37">
        <v>161</v>
      </c>
      <c r="BY94" s="38">
        <f t="shared" si="342"/>
        <v>372</v>
      </c>
      <c r="BZ94" s="39">
        <f t="shared" si="368"/>
        <v>24.108878807517822</v>
      </c>
      <c r="CA94" s="40">
        <f t="shared" si="380"/>
        <v>1.3735046521931769</v>
      </c>
      <c r="CB94" s="41">
        <v>236</v>
      </c>
      <c r="CC94" s="42">
        <f t="shared" si="331"/>
        <v>63.44086021505376</v>
      </c>
      <c r="CD94" s="43">
        <f t="shared" si="369"/>
        <v>15.294880103694103</v>
      </c>
      <c r="CE94" s="44">
        <f t="shared" si="381"/>
        <v>0.87136316644513367</v>
      </c>
      <c r="CF94" s="36">
        <v>216</v>
      </c>
      <c r="CG94" s="37">
        <v>120</v>
      </c>
      <c r="CH94" s="38">
        <f t="shared" si="343"/>
        <v>336</v>
      </c>
      <c r="CI94" s="39">
        <f t="shared" si="370"/>
        <v>31.284916201117319</v>
      </c>
      <c r="CJ94" s="40">
        <f t="shared" si="382"/>
        <v>1.5501014947407272</v>
      </c>
      <c r="CK94" s="41">
        <v>170</v>
      </c>
      <c r="CL94" s="42">
        <f t="shared" si="333"/>
        <v>50.595238095238095</v>
      </c>
      <c r="CM94" s="43">
        <f t="shared" si="371"/>
        <v>15.828677839851025</v>
      </c>
      <c r="CN94" s="44">
        <f t="shared" si="383"/>
        <v>0.78427754198191546</v>
      </c>
      <c r="CO94" s="36">
        <v>163</v>
      </c>
      <c r="CP94" s="37">
        <v>104</v>
      </c>
      <c r="CQ94" s="38">
        <f t="shared" si="384"/>
        <v>267</v>
      </c>
      <c r="CR94" s="39">
        <f t="shared" si="385"/>
        <v>26.07421875</v>
      </c>
      <c r="CS94" s="40">
        <f t="shared" si="386"/>
        <v>1.2770842301621466</v>
      </c>
      <c r="CT94" s="41">
        <f>CQ94-179</f>
        <v>88</v>
      </c>
      <c r="CU94" s="42">
        <f t="shared" si="387"/>
        <v>32.958801498127336</v>
      </c>
      <c r="CV94" s="43">
        <f t="shared" si="388"/>
        <v>8.59375</v>
      </c>
      <c r="CW94" s="44">
        <f t="shared" si="389"/>
        <v>0.42091165638302963</v>
      </c>
      <c r="CX94" s="36">
        <v>225</v>
      </c>
      <c r="CY94" s="37">
        <v>161</v>
      </c>
      <c r="CZ94" s="38">
        <f t="shared" si="390"/>
        <v>386</v>
      </c>
      <c r="DA94" s="39">
        <f t="shared" si="391"/>
        <v>32.767402376910013</v>
      </c>
      <c r="DB94" s="40">
        <f t="shared" si="392"/>
        <v>1.6557285634624459</v>
      </c>
      <c r="DC94" s="41">
        <f>CZ94-259</f>
        <v>127</v>
      </c>
      <c r="DD94" s="42">
        <f t="shared" si="393"/>
        <v>32.901554404145081</v>
      </c>
      <c r="DE94" s="43">
        <f t="shared" si="394"/>
        <v>10.780984719864177</v>
      </c>
      <c r="DF94" s="44">
        <f t="shared" si="296"/>
        <v>0.54476043409256636</v>
      </c>
    </row>
    <row r="95" spans="1:110">
      <c r="A95" s="34">
        <v>90544</v>
      </c>
      <c r="B95" s="35" t="s">
        <v>85</v>
      </c>
      <c r="C95" s="36">
        <v>253</v>
      </c>
      <c r="D95" s="37">
        <v>87</v>
      </c>
      <c r="E95" s="38">
        <f t="shared" ref="E95" si="398">SUM(C95:D95)</f>
        <v>340</v>
      </c>
      <c r="F95" s="39">
        <f t="shared" ref="F95" si="399">(E95/E$87)*100</f>
        <v>10.204081632653061</v>
      </c>
      <c r="G95" s="40">
        <f>(E95/$E$115)*100</f>
        <v>0.60917707344167127</v>
      </c>
      <c r="H95" s="41">
        <v>72</v>
      </c>
      <c r="I95" s="42">
        <f t="shared" ref="I95" si="400">(H95/E95)*100</f>
        <v>21.176470588235293</v>
      </c>
      <c r="J95" s="43">
        <f t="shared" ref="J95" si="401">(H95/E$87)*100</f>
        <v>2.1608643457382954</v>
      </c>
      <c r="K95" s="44">
        <f>(H95/$E$115)*100</f>
        <v>0.12900220378764804</v>
      </c>
      <c r="L95" s="36">
        <v>172</v>
      </c>
      <c r="M95" s="37">
        <v>74</v>
      </c>
      <c r="N95" s="38">
        <f t="shared" ref="N95" si="402">SUM(L95:M95)</f>
        <v>246</v>
      </c>
      <c r="O95" s="39">
        <f t="shared" ref="O95" si="403">(N95/N$87)*100</f>
        <v>11.016569637259293</v>
      </c>
      <c r="P95" s="40">
        <f>(N95/$N$115)*100</f>
        <v>0.55574381565570996</v>
      </c>
      <c r="Q95" s="41">
        <v>52</v>
      </c>
      <c r="R95" s="42">
        <f t="shared" ref="R95" si="404">(Q95/N95)*100</f>
        <v>21.138211382113823</v>
      </c>
      <c r="S95" s="43">
        <f t="shared" ref="S95" si="405">(Q95/N$87)*100</f>
        <v>2.3287057769816393</v>
      </c>
      <c r="T95" s="44">
        <f>(Q95/$N$115)*100</f>
        <v>0.11747430249632893</v>
      </c>
      <c r="U95" s="36">
        <v>127</v>
      </c>
      <c r="V95" s="37">
        <v>69</v>
      </c>
      <c r="W95" s="38">
        <f t="shared" ref="W95" si="406">SUM(U95:V95)</f>
        <v>196</v>
      </c>
      <c r="X95" s="39">
        <f t="shared" ref="X95" si="407">(W95/W$87)*100</f>
        <v>10.218978102189782</v>
      </c>
      <c r="Y95" s="40">
        <f>(W95/$W$115)*100</f>
        <v>0.52476572958500667</v>
      </c>
      <c r="Z95" s="41">
        <v>25</v>
      </c>
      <c r="AA95" s="42">
        <f t="shared" ref="AA95" si="408">(Z95/W95)*100</f>
        <v>12.755102040816327</v>
      </c>
      <c r="AB95" s="43">
        <f t="shared" ref="AB95" si="409">(Z95/W$87)*100</f>
        <v>1.3034410844629822</v>
      </c>
      <c r="AC95" s="44">
        <f>(Z95/$W$115)*100</f>
        <v>6.6934404283801874E-2</v>
      </c>
      <c r="AD95" s="36">
        <v>119</v>
      </c>
      <c r="AE95" s="37">
        <v>74</v>
      </c>
      <c r="AF95" s="38">
        <f t="shared" ref="AF95" si="410">SUM(AD95:AE95)</f>
        <v>193</v>
      </c>
      <c r="AG95" s="39">
        <f t="shared" ref="AG95" si="411">(AF95/AF$87)*100</f>
        <v>9.6984924623115578</v>
      </c>
      <c r="AH95" s="40">
        <f>(AF95/$AF$115)*100</f>
        <v>0.55160193203578267</v>
      </c>
      <c r="AI95" s="41">
        <v>73</v>
      </c>
      <c r="AJ95" s="42">
        <f t="shared" ref="AJ95" si="412">(AI95/AF95)*100</f>
        <v>37.823834196891191</v>
      </c>
      <c r="AK95" s="43">
        <f t="shared" ref="AK95" si="413">(AI95/AF$87)*100</f>
        <v>3.6683417085427132</v>
      </c>
      <c r="AL95" s="44">
        <f>(AI95/$AF$115)*100</f>
        <v>0.2086370002000629</v>
      </c>
      <c r="AM95" s="36">
        <v>116</v>
      </c>
      <c r="AN95" s="37">
        <v>97</v>
      </c>
      <c r="AO95" s="38">
        <f t="shared" ref="AO95" si="414">SUM(AM95:AN95)</f>
        <v>213</v>
      </c>
      <c r="AP95" s="39">
        <f t="shared" ref="AP95" si="415">(AO95/AO$87)*100</f>
        <v>11.787493082457111</v>
      </c>
      <c r="AQ95" s="40">
        <f>(AO95/$AO$115)*100</f>
        <v>0.68605662382838917</v>
      </c>
      <c r="AR95" s="41">
        <v>72</v>
      </c>
      <c r="AS95" s="42">
        <f t="shared" ref="AS95" si="416">(AR95/AO95)*100</f>
        <v>33.802816901408448</v>
      </c>
      <c r="AT95" s="43">
        <f t="shared" ref="AT95" si="417">(AR95/AO$87)*100</f>
        <v>3.9845047039291641</v>
      </c>
      <c r="AU95" s="44">
        <f>(AR95/$AO$115)*100</f>
        <v>0.23190646439269497</v>
      </c>
      <c r="AV95" s="36">
        <v>105</v>
      </c>
      <c r="AW95" s="37">
        <v>96</v>
      </c>
      <c r="AX95" s="38">
        <f t="shared" ref="AX95" si="418">SUM(AV95:AW95)</f>
        <v>201</v>
      </c>
      <c r="AY95" s="39">
        <f t="shared" ref="AY95" si="419">(AX95/AX$87)*100</f>
        <v>10.864864864864865</v>
      </c>
      <c r="AZ95" s="40">
        <f>(AX95/$AX$115)*100</f>
        <v>0.55558626789761734</v>
      </c>
      <c r="BA95" s="41">
        <v>93</v>
      </c>
      <c r="BB95" s="42">
        <f t="shared" ref="BB95" si="420">(BA95/AX95)*100</f>
        <v>46.268656716417908</v>
      </c>
      <c r="BC95" s="43">
        <f t="shared" ref="BC95" si="421">(BA95/AX$87)*100</f>
        <v>5.0270270270270272</v>
      </c>
      <c r="BD95" s="44">
        <f>(BA95/$AX$115)*100</f>
        <v>0.25706230305710653</v>
      </c>
      <c r="BE95" s="36">
        <v>126</v>
      </c>
      <c r="BF95" s="37">
        <v>84</v>
      </c>
      <c r="BG95" s="38">
        <f t="shared" ref="BG95" si="422">SUM(BE95:BF95)</f>
        <v>210</v>
      </c>
      <c r="BH95" s="39">
        <f t="shared" ref="BH95" si="423">(BG95/BG$87)*100</f>
        <v>12.915129151291513</v>
      </c>
      <c r="BI95" s="40">
        <f t="shared" ref="BI95" si="424">(BG95/$BG$115)*100</f>
        <v>0.76594813436918707</v>
      </c>
      <c r="BJ95" s="41">
        <v>70</v>
      </c>
      <c r="BK95" s="42">
        <f t="shared" ref="BK95" si="425">(BJ95/BG95)*100</f>
        <v>33.333333333333329</v>
      </c>
      <c r="BL95" s="43">
        <f t="shared" ref="BL95" si="426">(BJ95/BG$87)*100</f>
        <v>4.3050430504305046</v>
      </c>
      <c r="BM95" s="44">
        <f t="shared" ref="BM95" si="427">(BJ95/$BG$115)*100</f>
        <v>0.25531604478972902</v>
      </c>
      <c r="BN95" s="36">
        <v>126</v>
      </c>
      <c r="BO95" s="37">
        <v>73</v>
      </c>
      <c r="BP95" s="38">
        <f t="shared" ref="BP95" si="428">SUM(BN95:BO95)</f>
        <v>199</v>
      </c>
      <c r="BQ95" s="39">
        <f t="shared" ref="BQ95" si="429">(BP95/BP$87)*100</f>
        <v>12.429731417863835</v>
      </c>
      <c r="BR95" s="40">
        <f t="shared" ref="BR95" si="430">(BP95/$BP$115)*100</f>
        <v>0.75046196779424523</v>
      </c>
      <c r="BS95" s="41">
        <v>73</v>
      </c>
      <c r="BT95" s="42">
        <f t="shared" ref="BT95" si="431">(BS95/BP95)*100</f>
        <v>36.683417085427131</v>
      </c>
      <c r="BU95" s="43">
        <f t="shared" ref="BU95" si="432">(BS95/BP$87)*100</f>
        <v>4.5596502186133669</v>
      </c>
      <c r="BV95" s="44">
        <f t="shared" ref="BV95" si="433">(BS95/$BP$115)*100</f>
        <v>0.27529509371346683</v>
      </c>
      <c r="BW95" s="36">
        <v>97</v>
      </c>
      <c r="BX95" s="37">
        <v>75</v>
      </c>
      <c r="BY95" s="38">
        <f t="shared" ref="BY95" si="434">SUM(BW95:BX95)</f>
        <v>172</v>
      </c>
      <c r="BZ95" s="39">
        <f t="shared" ref="BZ95" si="435">(BY95/BY$87)*100</f>
        <v>11.147116007777058</v>
      </c>
      <c r="CA95" s="40">
        <f t="shared" ref="CA95" si="436">(BY95/$BY$115)*100</f>
        <v>0.63506129079899565</v>
      </c>
      <c r="CB95" s="41">
        <v>99</v>
      </c>
      <c r="CC95" s="42">
        <f t="shared" ref="CC95" si="437">(CB95/BY95)*100</f>
        <v>57.558139534883722</v>
      </c>
      <c r="CD95" s="43">
        <f t="shared" ref="CD95" si="438">(CB95/BY$87)*100</f>
        <v>6.4160725858716781</v>
      </c>
      <c r="CE95" s="44">
        <f t="shared" ref="CE95" si="439">(CB95/$BY$115)*100</f>
        <v>0.36552946389011964</v>
      </c>
      <c r="CF95" s="36">
        <v>65</v>
      </c>
      <c r="CG95" s="37">
        <v>40</v>
      </c>
      <c r="CH95" s="38">
        <f t="shared" ref="CH95" si="440">SUM(CF95:CG95)</f>
        <v>105</v>
      </c>
      <c r="CI95" s="39">
        <f t="shared" ref="CI95" si="441">(CH95/CH$87)*100</f>
        <v>9.7765363128491618</v>
      </c>
      <c r="CJ95" s="40">
        <f t="shared" ref="CJ95" si="442">(CH95/$CH$115)*100</f>
        <v>0.4844067171064772</v>
      </c>
      <c r="CK95" s="41">
        <v>50</v>
      </c>
      <c r="CL95" s="42">
        <f t="shared" ref="CL95" si="443">(CK95/CH95)*100</f>
        <v>47.619047619047613</v>
      </c>
      <c r="CM95" s="43">
        <f t="shared" ref="CM95" si="444">(CK95/CH$87)*100</f>
        <v>4.655493482309125</v>
      </c>
      <c r="CN95" s="44">
        <f t="shared" ref="CN95" si="445">(CK95/$CH$115)*100</f>
        <v>0.23066986528879865</v>
      </c>
      <c r="CO95" s="36">
        <v>51</v>
      </c>
      <c r="CP95" s="37">
        <v>45</v>
      </c>
      <c r="CQ95" s="38">
        <f t="shared" ref="CQ95" si="446">SUM(CO95:CP95)</f>
        <v>96</v>
      </c>
      <c r="CR95" s="39">
        <f t="shared" ref="CR95" si="447">(CQ95/CQ$87)*100</f>
        <v>9.375</v>
      </c>
      <c r="CS95" s="40">
        <f>(CQ95/$CQ$115)*100</f>
        <v>0.45917635241785049</v>
      </c>
      <c r="CT95" s="41">
        <f>CQ95-61</f>
        <v>35</v>
      </c>
      <c r="CU95" s="42">
        <f t="shared" ref="CU95" si="448">(CT95/CQ95)*100</f>
        <v>36.458333333333329</v>
      </c>
      <c r="CV95" s="43">
        <f t="shared" ref="CV95" si="449">(CT95/CQ$87)*100</f>
        <v>3.41796875</v>
      </c>
      <c r="CW95" s="44">
        <f t="shared" ref="CW95" si="450">(CT95/$CQ$115)*100</f>
        <v>0.16740804515234131</v>
      </c>
      <c r="CX95" s="36"/>
      <c r="CY95" s="37"/>
      <c r="CZ95" s="38"/>
      <c r="DA95" s="39"/>
      <c r="DB95" s="40"/>
      <c r="DC95" s="41"/>
      <c r="DD95" s="42"/>
      <c r="DE95" s="43"/>
      <c r="DF95" s="44"/>
    </row>
    <row r="96" spans="1:110">
      <c r="A96" s="34">
        <v>90554</v>
      </c>
      <c r="B96" s="35" t="s">
        <v>271</v>
      </c>
      <c r="C96" s="36"/>
      <c r="D96" s="37"/>
      <c r="E96" s="38"/>
      <c r="F96" s="39"/>
      <c r="G96" s="40"/>
      <c r="H96" s="41"/>
      <c r="I96" s="42"/>
      <c r="J96" s="43"/>
      <c r="K96" s="44"/>
      <c r="L96" s="36"/>
      <c r="M96" s="37"/>
      <c r="N96" s="38"/>
      <c r="O96" s="39"/>
      <c r="P96" s="40"/>
      <c r="Q96" s="41"/>
      <c r="R96" s="42"/>
      <c r="S96" s="43"/>
      <c r="T96" s="44"/>
      <c r="U96" s="36"/>
      <c r="V96" s="37"/>
      <c r="W96" s="38"/>
      <c r="X96" s="39"/>
      <c r="Y96" s="40"/>
      <c r="Z96" s="41"/>
      <c r="AA96" s="42"/>
      <c r="AB96" s="43"/>
      <c r="AC96" s="44"/>
      <c r="AD96" s="36"/>
      <c r="AE96" s="37"/>
      <c r="AF96" s="38"/>
      <c r="AG96" s="39"/>
      <c r="AH96" s="40"/>
      <c r="AI96" s="41"/>
      <c r="AJ96" s="42"/>
      <c r="AK96" s="43"/>
      <c r="AL96" s="44"/>
      <c r="AM96" s="36"/>
      <c r="AN96" s="37"/>
      <c r="AO96" s="38"/>
      <c r="AP96" s="39"/>
      <c r="AQ96" s="40"/>
      <c r="AR96" s="41"/>
      <c r="AS96" s="42"/>
      <c r="AT96" s="43"/>
      <c r="AU96" s="44"/>
      <c r="AV96" s="36"/>
      <c r="AW96" s="37"/>
      <c r="AX96" s="38"/>
      <c r="AY96" s="39"/>
      <c r="AZ96" s="40"/>
      <c r="BA96" s="41"/>
      <c r="BB96" s="42"/>
      <c r="BC96" s="43"/>
      <c r="BD96" s="44"/>
      <c r="BE96" s="36"/>
      <c r="BF96" s="37"/>
      <c r="BG96" s="38"/>
      <c r="BH96" s="39"/>
      <c r="BI96" s="40"/>
      <c r="BJ96" s="41"/>
      <c r="BK96" s="42"/>
      <c r="BL96" s="43"/>
      <c r="BM96" s="44"/>
      <c r="BN96" s="36"/>
      <c r="BO96" s="37"/>
      <c r="BP96" s="38"/>
      <c r="BQ96" s="39"/>
      <c r="BR96" s="40"/>
      <c r="BS96" s="41"/>
      <c r="BT96" s="42"/>
      <c r="BU96" s="43"/>
      <c r="BV96" s="44"/>
      <c r="BW96" s="36"/>
      <c r="BX96" s="37"/>
      <c r="BY96" s="38"/>
      <c r="BZ96" s="39"/>
      <c r="CA96" s="40"/>
      <c r="CB96" s="41"/>
      <c r="CC96" s="42"/>
      <c r="CD96" s="43"/>
      <c r="CE96" s="44"/>
      <c r="CF96" s="36"/>
      <c r="CG96" s="37"/>
      <c r="CH96" s="38"/>
      <c r="CI96" s="39"/>
      <c r="CJ96" s="40"/>
      <c r="CK96" s="41"/>
      <c r="CL96" s="42"/>
      <c r="CM96" s="43"/>
      <c r="CN96" s="44"/>
      <c r="CO96" s="36"/>
      <c r="CP96" s="37"/>
      <c r="CQ96" s="38"/>
      <c r="CR96" s="39"/>
      <c r="CS96" s="40"/>
      <c r="CT96" s="41"/>
      <c r="CU96" s="42"/>
      <c r="CV96" s="43"/>
      <c r="CW96" s="44"/>
      <c r="CX96" s="36">
        <v>54</v>
      </c>
      <c r="CY96" s="37">
        <v>37</v>
      </c>
      <c r="CZ96" s="38">
        <f t="shared" si="390"/>
        <v>91</v>
      </c>
      <c r="DA96" s="39">
        <f t="shared" si="391"/>
        <v>7.7249575551782677</v>
      </c>
      <c r="DB96" s="40">
        <f t="shared" si="392"/>
        <v>0.39034015356239005</v>
      </c>
      <c r="DC96" s="41">
        <f>CZ96-51</f>
        <v>40</v>
      </c>
      <c r="DD96" s="42">
        <f t="shared" si="393"/>
        <v>43.956043956043956</v>
      </c>
      <c r="DE96" s="43">
        <f t="shared" si="394"/>
        <v>3.3955857385398982</v>
      </c>
      <c r="DF96" s="44">
        <f t="shared" si="296"/>
        <v>0.17157808947797368</v>
      </c>
    </row>
    <row r="97" spans="1:110">
      <c r="A97" s="383" t="s">
        <v>40</v>
      </c>
      <c r="B97" s="384"/>
      <c r="C97" s="59">
        <f>SUM(C98:C99)</f>
        <v>156</v>
      </c>
      <c r="D97" s="60">
        <f>SUM(D98:D99)</f>
        <v>45</v>
      </c>
      <c r="E97" s="27">
        <f t="shared" si="334"/>
        <v>201</v>
      </c>
      <c r="F97" s="28">
        <f t="shared" si="395"/>
        <v>6.0324129651860741</v>
      </c>
      <c r="G97" s="29">
        <f>(E97/$E$115)*100</f>
        <v>0.36013115224051745</v>
      </c>
      <c r="H97" s="61">
        <f>SUM(H98:H99)</f>
        <v>32</v>
      </c>
      <c r="I97" s="31">
        <f t="shared" si="396"/>
        <v>15.920398009950249</v>
      </c>
      <c r="J97" s="32">
        <f t="shared" si="397"/>
        <v>0.96038415366146457</v>
      </c>
      <c r="K97" s="33">
        <f>(H97/$E$115)*100</f>
        <v>5.7334312794510234E-2</v>
      </c>
      <c r="L97" s="59">
        <f>SUM(L98:L99)</f>
        <v>74</v>
      </c>
      <c r="M97" s="60">
        <f>SUM(M98:M99)</f>
        <v>45</v>
      </c>
      <c r="N97" s="27">
        <f t="shared" si="335"/>
        <v>119</v>
      </c>
      <c r="O97" s="28">
        <f t="shared" si="354"/>
        <v>5.3291536050156738</v>
      </c>
      <c r="P97" s="29">
        <f>(N97/$N$115)*100</f>
        <v>0.26883542302044505</v>
      </c>
      <c r="Q97" s="61">
        <f>SUM(Q98:Q99)</f>
        <v>28</v>
      </c>
      <c r="R97" s="31">
        <f t="shared" si="319"/>
        <v>23.52941176470588</v>
      </c>
      <c r="S97" s="32">
        <f t="shared" si="355"/>
        <v>1.2539184952978055</v>
      </c>
      <c r="T97" s="33">
        <f>(Q97/$N$115)*100</f>
        <v>6.3255393651869413E-2</v>
      </c>
      <c r="U97" s="59">
        <f>SUM(U98:U99)</f>
        <v>60</v>
      </c>
      <c r="V97" s="60">
        <f>SUM(V98:V99)</f>
        <v>41</v>
      </c>
      <c r="W97" s="27">
        <f t="shared" si="336"/>
        <v>101</v>
      </c>
      <c r="X97" s="28">
        <f t="shared" si="356"/>
        <v>5.2659019812304484</v>
      </c>
      <c r="Y97" s="29">
        <f>(W97/$W$115)*100</f>
        <v>0.27041499330655955</v>
      </c>
      <c r="Z97" s="61">
        <f>SUM(Z98:Z99)</f>
        <v>20</v>
      </c>
      <c r="AA97" s="31">
        <f t="shared" si="320"/>
        <v>19.801980198019802</v>
      </c>
      <c r="AB97" s="32">
        <f t="shared" si="357"/>
        <v>1.0427528675703857</v>
      </c>
      <c r="AC97" s="33">
        <f>(Z97/$W$115)*100</f>
        <v>5.3547523427041499E-2</v>
      </c>
      <c r="AD97" s="59">
        <f>SUM(AD98:AD99)</f>
        <v>51</v>
      </c>
      <c r="AE97" s="60">
        <f>SUM(AE98:AE99)</f>
        <v>36</v>
      </c>
      <c r="AF97" s="27">
        <f t="shared" si="337"/>
        <v>87</v>
      </c>
      <c r="AG97" s="28">
        <f t="shared" si="358"/>
        <v>4.3718592964824126</v>
      </c>
      <c r="AH97" s="29">
        <f>(AF97/$AF$115)*100</f>
        <v>0.24864957558089684</v>
      </c>
      <c r="AI97" s="61">
        <f>SUM(AI98:AI99)</f>
        <v>30</v>
      </c>
      <c r="AJ97" s="31">
        <f t="shared" si="321"/>
        <v>34.482758620689658</v>
      </c>
      <c r="AK97" s="32">
        <f t="shared" si="359"/>
        <v>1.5075376884422109</v>
      </c>
      <c r="AL97" s="33">
        <f>(AI97/$AF$115)*100</f>
        <v>8.574123295892995E-2</v>
      </c>
      <c r="AM97" s="59">
        <f>SUM(AM98:AM99)</f>
        <v>43</v>
      </c>
      <c r="AN97" s="60">
        <f>SUM(AN98:AN99)</f>
        <v>19</v>
      </c>
      <c r="AO97" s="27">
        <f t="shared" si="338"/>
        <v>62</v>
      </c>
      <c r="AP97" s="28">
        <f t="shared" si="360"/>
        <v>3.4311012728278918</v>
      </c>
      <c r="AQ97" s="29">
        <f>(AO97/$AO$115)*100</f>
        <v>0.19969723322704286</v>
      </c>
      <c r="AR97" s="61">
        <f>SUM(AR98:AR99)</f>
        <v>16</v>
      </c>
      <c r="AS97" s="31">
        <f t="shared" si="322"/>
        <v>25.806451612903224</v>
      </c>
      <c r="AT97" s="32">
        <f t="shared" si="361"/>
        <v>0.88544548976203652</v>
      </c>
      <c r="AU97" s="33">
        <f>(AR97/$AO$115)*100</f>
        <v>5.1534769865043316E-2</v>
      </c>
      <c r="AV97" s="59">
        <f>SUM(AV98:AV99)</f>
        <v>43</v>
      </c>
      <c r="AW97" s="60">
        <f>SUM(AW98:AW99)</f>
        <v>32</v>
      </c>
      <c r="AX97" s="27">
        <f t="shared" si="339"/>
        <v>75</v>
      </c>
      <c r="AY97" s="28">
        <f t="shared" si="362"/>
        <v>4.0540540540540544</v>
      </c>
      <c r="AZ97" s="29">
        <f>(AX97/$AX$115)*100</f>
        <v>0.2073083089170214</v>
      </c>
      <c r="BA97" s="61">
        <f>SUM(BA98:BA99)</f>
        <v>31</v>
      </c>
      <c r="BB97" s="31">
        <f t="shared" si="323"/>
        <v>41.333333333333336</v>
      </c>
      <c r="BC97" s="32">
        <f t="shared" si="363"/>
        <v>1.6756756756756757</v>
      </c>
      <c r="BD97" s="33">
        <f>(BA97/$AX$115)*100</f>
        <v>8.5687434352368849E-2</v>
      </c>
      <c r="BE97" s="59">
        <f>SUM(BE98:BE99)</f>
        <v>43</v>
      </c>
      <c r="BF97" s="60">
        <f>SUM(BF98:BF99)</f>
        <v>21</v>
      </c>
      <c r="BG97" s="27">
        <f t="shared" si="340"/>
        <v>64</v>
      </c>
      <c r="BH97" s="28">
        <f t="shared" si="364"/>
        <v>3.9360393603936039</v>
      </c>
      <c r="BI97" s="29">
        <f t="shared" si="376"/>
        <v>0.23343181237918081</v>
      </c>
      <c r="BJ97" s="61">
        <f>SUM(BJ98:BJ99)</f>
        <v>24</v>
      </c>
      <c r="BK97" s="31">
        <f t="shared" si="325"/>
        <v>37.5</v>
      </c>
      <c r="BL97" s="32">
        <f t="shared" si="365"/>
        <v>1.4760147601476015</v>
      </c>
      <c r="BM97" s="33">
        <f t="shared" si="377"/>
        <v>8.7536929642192798E-2</v>
      </c>
      <c r="BN97" s="59">
        <f>SUM(BN98:BN99)</f>
        <v>42</v>
      </c>
      <c r="BO97" s="60">
        <f>SUM(BO98:BO99)</f>
        <v>20</v>
      </c>
      <c r="BP97" s="27">
        <f t="shared" si="341"/>
        <v>62</v>
      </c>
      <c r="BQ97" s="28">
        <f t="shared" si="366"/>
        <v>3.8725796377264214</v>
      </c>
      <c r="BR97" s="29">
        <f t="shared" si="378"/>
        <v>0.23381227137308142</v>
      </c>
      <c r="BS97" s="61">
        <f>SUM(BS98:BS99)</f>
        <v>25</v>
      </c>
      <c r="BT97" s="31">
        <f t="shared" si="328"/>
        <v>40.322580645161288</v>
      </c>
      <c r="BU97" s="32">
        <f t="shared" si="367"/>
        <v>1.5615240474703311</v>
      </c>
      <c r="BV97" s="33">
        <f t="shared" si="379"/>
        <v>9.427914168269412E-2</v>
      </c>
      <c r="BW97" s="59">
        <f>SUM(BW98:BW99)</f>
        <v>25</v>
      </c>
      <c r="BX97" s="60">
        <f>SUM(BX98:BX99)</f>
        <v>15</v>
      </c>
      <c r="BY97" s="27">
        <f t="shared" si="342"/>
        <v>40</v>
      </c>
      <c r="BZ97" s="28">
        <f t="shared" si="368"/>
        <v>2.5923525599481532</v>
      </c>
      <c r="CA97" s="29">
        <f t="shared" si="380"/>
        <v>0.1476886722788362</v>
      </c>
      <c r="CB97" s="61">
        <f>SUM(CB98:CB99)</f>
        <v>25</v>
      </c>
      <c r="CC97" s="31">
        <f t="shared" si="331"/>
        <v>62.5</v>
      </c>
      <c r="CD97" s="32">
        <f t="shared" si="369"/>
        <v>1.6202203499675956</v>
      </c>
      <c r="CE97" s="33">
        <f t="shared" si="381"/>
        <v>9.2305420174272637E-2</v>
      </c>
      <c r="CF97" s="59">
        <f>SUM(CF98:CF99)</f>
        <v>18</v>
      </c>
      <c r="CG97" s="60">
        <f>SUM(CG98:CG99)</f>
        <v>9</v>
      </c>
      <c r="CH97" s="27">
        <f t="shared" si="343"/>
        <v>27</v>
      </c>
      <c r="CI97" s="28">
        <f t="shared" si="370"/>
        <v>2.5139664804469275</v>
      </c>
      <c r="CJ97" s="29">
        <f t="shared" si="382"/>
        <v>0.12456172725595129</v>
      </c>
      <c r="CK97" s="61">
        <f>SUM(CK98:CK99)</f>
        <v>16</v>
      </c>
      <c r="CL97" s="31">
        <f t="shared" si="333"/>
        <v>59.259259259259252</v>
      </c>
      <c r="CM97" s="32">
        <f t="shared" si="371"/>
        <v>1.4897579143389199</v>
      </c>
      <c r="CN97" s="33">
        <f t="shared" si="383"/>
        <v>7.381435689241557E-2</v>
      </c>
      <c r="CO97" s="59">
        <f>SUM(CO98:CO99)</f>
        <v>24</v>
      </c>
      <c r="CP97" s="60">
        <f>SUM(CP98:CP99)</f>
        <v>12</v>
      </c>
      <c r="CQ97" s="27">
        <f t="shared" si="384"/>
        <v>36</v>
      </c>
      <c r="CR97" s="28">
        <f t="shared" si="385"/>
        <v>3.515625</v>
      </c>
      <c r="CS97" s="29">
        <f>(CQ97/$CQ$115)*100</f>
        <v>0.17219113215669393</v>
      </c>
      <c r="CT97" s="61">
        <f>SUM(CT98:CT99)</f>
        <v>16</v>
      </c>
      <c r="CU97" s="31">
        <f t="shared" si="387"/>
        <v>44.444444444444443</v>
      </c>
      <c r="CV97" s="32">
        <f t="shared" si="388"/>
        <v>1.5625</v>
      </c>
      <c r="CW97" s="33">
        <f t="shared" si="389"/>
        <v>7.6529392069641738E-2</v>
      </c>
      <c r="CX97" s="59">
        <f>SUM(CX98:CX99)</f>
        <v>30</v>
      </c>
      <c r="CY97" s="60">
        <f>SUM(CY98:CY99)</f>
        <v>15</v>
      </c>
      <c r="CZ97" s="27">
        <f t="shared" si="390"/>
        <v>45</v>
      </c>
      <c r="DA97" s="28">
        <f t="shared" si="391"/>
        <v>3.8200339558573853</v>
      </c>
      <c r="DB97" s="29">
        <f t="shared" si="392"/>
        <v>0.19302535066272039</v>
      </c>
      <c r="DC97" s="61">
        <f>SUM(DC98:DC99)</f>
        <v>19</v>
      </c>
      <c r="DD97" s="31">
        <f t="shared" si="393"/>
        <v>42.222222222222221</v>
      </c>
      <c r="DE97" s="32">
        <f t="shared" si="394"/>
        <v>1.6129032258064515</v>
      </c>
      <c r="DF97" s="33">
        <f t="shared" si="296"/>
        <v>8.1499592502037491E-2</v>
      </c>
    </row>
    <row r="98" spans="1:110">
      <c r="A98" s="34">
        <v>90614</v>
      </c>
      <c r="B98" s="35" t="s">
        <v>86</v>
      </c>
      <c r="C98" s="36">
        <v>156</v>
      </c>
      <c r="D98" s="37">
        <v>45</v>
      </c>
      <c r="E98" s="38">
        <f t="shared" ref="E98" si="451">SUM(C98:D98)</f>
        <v>201</v>
      </c>
      <c r="F98" s="39">
        <f t="shared" ref="F98" si="452">(E98/E$87)*100</f>
        <v>6.0324129651860741</v>
      </c>
      <c r="G98" s="40">
        <f t="shared" ref="G98" si="453">(E98/$E$115)*100</f>
        <v>0.36013115224051745</v>
      </c>
      <c r="H98" s="41">
        <v>32</v>
      </c>
      <c r="I98" s="42">
        <f t="shared" ref="I98" si="454">(H98/E98)*100</f>
        <v>15.920398009950249</v>
      </c>
      <c r="J98" s="43">
        <f t="shared" ref="J98" si="455">(H98/E$87)*100</f>
        <v>0.96038415366146457</v>
      </c>
      <c r="K98" s="44">
        <f t="shared" ref="K98" si="456">(H98/$E$115)*100</f>
        <v>5.7334312794510234E-2</v>
      </c>
      <c r="L98" s="36">
        <v>74</v>
      </c>
      <c r="M98" s="37">
        <v>45</v>
      </c>
      <c r="N98" s="38">
        <f t="shared" ref="N98" si="457">SUM(L98:M98)</f>
        <v>119</v>
      </c>
      <c r="O98" s="39">
        <f t="shared" ref="O98" si="458">(N98/N$87)*100</f>
        <v>5.3291536050156738</v>
      </c>
      <c r="P98" s="40">
        <f t="shared" ref="P98" si="459">(N98/$N$115)*100</f>
        <v>0.26883542302044505</v>
      </c>
      <c r="Q98" s="41">
        <v>28</v>
      </c>
      <c r="R98" s="42">
        <f t="shared" ref="R98" si="460">(Q98/N98)*100</f>
        <v>23.52941176470588</v>
      </c>
      <c r="S98" s="43">
        <f t="shared" ref="S98" si="461">(Q98/N$87)*100</f>
        <v>1.2539184952978055</v>
      </c>
      <c r="T98" s="44">
        <f t="shared" ref="T98" si="462">(Q98/$N$115)*100</f>
        <v>6.3255393651869413E-2</v>
      </c>
      <c r="U98" s="36">
        <v>60</v>
      </c>
      <c r="V98" s="37">
        <v>41</v>
      </c>
      <c r="W98" s="38">
        <f t="shared" ref="W98" si="463">SUM(U98:V98)</f>
        <v>101</v>
      </c>
      <c r="X98" s="39">
        <f t="shared" ref="X98" si="464">(W98/W$87)*100</f>
        <v>5.2659019812304484</v>
      </c>
      <c r="Y98" s="40">
        <f t="shared" ref="Y98" si="465">(W98/$W$115)*100</f>
        <v>0.27041499330655955</v>
      </c>
      <c r="Z98" s="41">
        <v>20</v>
      </c>
      <c r="AA98" s="42">
        <f t="shared" ref="AA98" si="466">(Z98/W98)*100</f>
        <v>19.801980198019802</v>
      </c>
      <c r="AB98" s="43">
        <f t="shared" ref="AB98" si="467">(Z98/W$87)*100</f>
        <v>1.0427528675703857</v>
      </c>
      <c r="AC98" s="44">
        <f t="shared" ref="AC98" si="468">(Z98/$W$115)*100</f>
        <v>5.3547523427041499E-2</v>
      </c>
      <c r="AD98" s="36">
        <v>51</v>
      </c>
      <c r="AE98" s="37">
        <v>36</v>
      </c>
      <c r="AF98" s="38">
        <f t="shared" ref="AF98" si="469">SUM(AD98:AE98)</f>
        <v>87</v>
      </c>
      <c r="AG98" s="39">
        <f t="shared" ref="AG98" si="470">(AF98/AF$87)*100</f>
        <v>4.3718592964824126</v>
      </c>
      <c r="AH98" s="40">
        <f t="shared" ref="AH98" si="471">(AF98/$AF$115)*100</f>
        <v>0.24864957558089684</v>
      </c>
      <c r="AI98" s="41">
        <v>30</v>
      </c>
      <c r="AJ98" s="42">
        <f t="shared" ref="AJ98" si="472">(AI98/AF98)*100</f>
        <v>34.482758620689658</v>
      </c>
      <c r="AK98" s="43">
        <f t="shared" ref="AK98" si="473">(AI98/AF$87)*100</f>
        <v>1.5075376884422109</v>
      </c>
      <c r="AL98" s="44">
        <f t="shared" ref="AL98" si="474">(AI98/$AF$115)*100</f>
        <v>8.574123295892995E-2</v>
      </c>
      <c r="AM98" s="36">
        <v>43</v>
      </c>
      <c r="AN98" s="37">
        <v>19</v>
      </c>
      <c r="AO98" s="38">
        <f t="shared" ref="AO98" si="475">SUM(AM98:AN98)</f>
        <v>62</v>
      </c>
      <c r="AP98" s="39">
        <f t="shared" ref="AP98" si="476">(AO98/AO$87)*100</f>
        <v>3.4311012728278918</v>
      </c>
      <c r="AQ98" s="40">
        <f t="shared" ref="AQ98" si="477">(AO98/$AO$115)*100</f>
        <v>0.19969723322704286</v>
      </c>
      <c r="AR98" s="41">
        <v>16</v>
      </c>
      <c r="AS98" s="42">
        <f t="shared" ref="AS98" si="478">(AR98/AO98)*100</f>
        <v>25.806451612903224</v>
      </c>
      <c r="AT98" s="43">
        <f t="shared" ref="AT98" si="479">(AR98/AO$87)*100</f>
        <v>0.88544548976203652</v>
      </c>
      <c r="AU98" s="44">
        <f t="shared" ref="AU98" si="480">(AR98/$AO$115)*100</f>
        <v>5.1534769865043316E-2</v>
      </c>
      <c r="AV98" s="36">
        <v>43</v>
      </c>
      <c r="AW98" s="37">
        <v>32</v>
      </c>
      <c r="AX98" s="38">
        <f t="shared" ref="AX98" si="481">SUM(AV98:AW98)</f>
        <v>75</v>
      </c>
      <c r="AY98" s="39">
        <f t="shared" ref="AY98" si="482">(AX98/AX$87)*100</f>
        <v>4.0540540540540544</v>
      </c>
      <c r="AZ98" s="40">
        <f t="shared" ref="AZ98" si="483">(AX98/$AX$115)*100</f>
        <v>0.2073083089170214</v>
      </c>
      <c r="BA98" s="41">
        <v>31</v>
      </c>
      <c r="BB98" s="42">
        <f t="shared" ref="BB98" si="484">(BA98/AX98)*100</f>
        <v>41.333333333333336</v>
      </c>
      <c r="BC98" s="43">
        <f t="shared" ref="BC98" si="485">(BA98/AX$87)*100</f>
        <v>1.6756756756756757</v>
      </c>
      <c r="BD98" s="44">
        <f t="shared" ref="BD98" si="486">(BA98/$AX$115)*100</f>
        <v>8.5687434352368849E-2</v>
      </c>
      <c r="BE98" s="36">
        <v>43</v>
      </c>
      <c r="BF98" s="37">
        <v>21</v>
      </c>
      <c r="BG98" s="38">
        <f t="shared" ref="BG98" si="487">SUM(BE98:BF98)</f>
        <v>64</v>
      </c>
      <c r="BH98" s="39">
        <f t="shared" ref="BH98" si="488">(BG98/BG$87)*100</f>
        <v>3.9360393603936039</v>
      </c>
      <c r="BI98" s="40">
        <f t="shared" ref="BI98" si="489">(BG98/$BG$115)*100</f>
        <v>0.23343181237918081</v>
      </c>
      <c r="BJ98" s="41">
        <v>24</v>
      </c>
      <c r="BK98" s="42">
        <f t="shared" ref="BK98" si="490">(BJ98/BG98)*100</f>
        <v>37.5</v>
      </c>
      <c r="BL98" s="43">
        <f t="shared" ref="BL98" si="491">(BJ98/BG$87)*100</f>
        <v>1.4760147601476015</v>
      </c>
      <c r="BM98" s="44">
        <f t="shared" ref="BM98" si="492">(BJ98/$BG$115)*100</f>
        <v>8.7536929642192798E-2</v>
      </c>
      <c r="BN98" s="36">
        <v>42</v>
      </c>
      <c r="BO98" s="37">
        <v>20</v>
      </c>
      <c r="BP98" s="38">
        <f t="shared" ref="BP98" si="493">SUM(BN98:BO98)</f>
        <v>62</v>
      </c>
      <c r="BQ98" s="39">
        <f t="shared" ref="BQ98" si="494">(BP98/BP$87)*100</f>
        <v>3.8725796377264214</v>
      </c>
      <c r="BR98" s="40">
        <f t="shared" ref="BR98" si="495">(BP98/$BP$115)*100</f>
        <v>0.23381227137308142</v>
      </c>
      <c r="BS98" s="41">
        <v>25</v>
      </c>
      <c r="BT98" s="42">
        <f t="shared" ref="BT98" si="496">(BS98/BP98)*100</f>
        <v>40.322580645161288</v>
      </c>
      <c r="BU98" s="43">
        <f t="shared" ref="BU98" si="497">(BS98/BP$87)*100</f>
        <v>1.5615240474703311</v>
      </c>
      <c r="BV98" s="44">
        <f t="shared" ref="BV98" si="498">(BS98/$BP$115)*100</f>
        <v>9.427914168269412E-2</v>
      </c>
      <c r="BW98" s="36">
        <v>25</v>
      </c>
      <c r="BX98" s="37">
        <v>15</v>
      </c>
      <c r="BY98" s="38">
        <f t="shared" ref="BY98" si="499">SUM(BW98:BX98)</f>
        <v>40</v>
      </c>
      <c r="BZ98" s="39">
        <f t="shared" ref="BZ98" si="500">(BY98/BY$87)*100</f>
        <v>2.5923525599481532</v>
      </c>
      <c r="CA98" s="40">
        <f t="shared" ref="CA98" si="501">(BY98/$BY$115)*100</f>
        <v>0.1476886722788362</v>
      </c>
      <c r="CB98" s="41">
        <v>25</v>
      </c>
      <c r="CC98" s="42">
        <f t="shared" ref="CC98" si="502">(CB98/BY98)*100</f>
        <v>62.5</v>
      </c>
      <c r="CD98" s="43">
        <f t="shared" ref="CD98" si="503">(CB98/BY$87)*100</f>
        <v>1.6202203499675956</v>
      </c>
      <c r="CE98" s="44">
        <f t="shared" ref="CE98" si="504">(CB98/$BY$115)*100</f>
        <v>9.2305420174272637E-2</v>
      </c>
      <c r="CF98" s="36">
        <v>18</v>
      </c>
      <c r="CG98" s="37">
        <v>9</v>
      </c>
      <c r="CH98" s="38">
        <f t="shared" ref="CH98" si="505">SUM(CF98:CG98)</f>
        <v>27</v>
      </c>
      <c r="CI98" s="39">
        <f t="shared" ref="CI98" si="506">(CH98/CH$87)*100</f>
        <v>2.5139664804469275</v>
      </c>
      <c r="CJ98" s="40">
        <f t="shared" si="382"/>
        <v>0.12456172725595129</v>
      </c>
      <c r="CK98" s="41">
        <v>16</v>
      </c>
      <c r="CL98" s="42">
        <f t="shared" ref="CL98" si="507">(CK98/CH98)*100</f>
        <v>59.259259259259252</v>
      </c>
      <c r="CM98" s="43">
        <f t="shared" ref="CM98" si="508">(CK98/CH$87)*100</f>
        <v>1.4897579143389199</v>
      </c>
      <c r="CN98" s="44">
        <f t="shared" ref="CN98" si="509">(CK98/$CH$115)*100</f>
        <v>7.381435689241557E-2</v>
      </c>
      <c r="CO98" s="36"/>
      <c r="CP98" s="37"/>
      <c r="CQ98" s="38"/>
      <c r="CR98" s="39"/>
      <c r="CS98" s="40"/>
      <c r="CT98" s="41"/>
      <c r="CU98" s="42"/>
      <c r="CV98" s="43"/>
      <c r="CW98" s="44"/>
      <c r="CX98" s="36"/>
      <c r="CY98" s="37"/>
      <c r="CZ98" s="38"/>
      <c r="DA98" s="39"/>
      <c r="DB98" s="40"/>
      <c r="DC98" s="41"/>
      <c r="DD98" s="42"/>
      <c r="DE98" s="43"/>
      <c r="DF98" s="44"/>
    </row>
    <row r="99" spans="1:110">
      <c r="A99" s="34">
        <v>90914</v>
      </c>
      <c r="B99" s="35" t="s">
        <v>255</v>
      </c>
      <c r="C99" s="36"/>
      <c r="D99" s="37"/>
      <c r="E99" s="38"/>
      <c r="F99" s="39"/>
      <c r="G99" s="40"/>
      <c r="H99" s="41"/>
      <c r="I99" s="42"/>
      <c r="J99" s="43"/>
      <c r="K99" s="44"/>
      <c r="L99" s="36"/>
      <c r="M99" s="37"/>
      <c r="N99" s="38"/>
      <c r="O99" s="39"/>
      <c r="P99" s="40"/>
      <c r="Q99" s="41"/>
      <c r="R99" s="42"/>
      <c r="S99" s="43"/>
      <c r="T99" s="44"/>
      <c r="U99" s="36"/>
      <c r="V99" s="37"/>
      <c r="W99" s="38"/>
      <c r="X99" s="39"/>
      <c r="Y99" s="40"/>
      <c r="Z99" s="41"/>
      <c r="AA99" s="42"/>
      <c r="AB99" s="43"/>
      <c r="AC99" s="44"/>
      <c r="AD99" s="36"/>
      <c r="AE99" s="37"/>
      <c r="AF99" s="38"/>
      <c r="AG99" s="39"/>
      <c r="AH99" s="40"/>
      <c r="AI99" s="41"/>
      <c r="AJ99" s="42"/>
      <c r="AK99" s="43"/>
      <c r="AL99" s="44"/>
      <c r="AM99" s="36"/>
      <c r="AN99" s="37"/>
      <c r="AO99" s="38"/>
      <c r="AP99" s="39"/>
      <c r="AQ99" s="40"/>
      <c r="AR99" s="41"/>
      <c r="AS99" s="42"/>
      <c r="AT99" s="43"/>
      <c r="AU99" s="44"/>
      <c r="AV99" s="36"/>
      <c r="AW99" s="37"/>
      <c r="AX99" s="38"/>
      <c r="AY99" s="39"/>
      <c r="AZ99" s="40"/>
      <c r="BA99" s="41"/>
      <c r="BB99" s="42"/>
      <c r="BC99" s="43"/>
      <c r="BD99" s="44"/>
      <c r="BE99" s="36"/>
      <c r="BF99" s="37"/>
      <c r="BG99" s="38"/>
      <c r="BH99" s="39"/>
      <c r="BI99" s="40"/>
      <c r="BJ99" s="41"/>
      <c r="BK99" s="42"/>
      <c r="BL99" s="43"/>
      <c r="BM99" s="44"/>
      <c r="BN99" s="36"/>
      <c r="BO99" s="37"/>
      <c r="BP99" s="38"/>
      <c r="BQ99" s="39"/>
      <c r="BR99" s="40"/>
      <c r="BS99" s="41"/>
      <c r="BT99" s="42"/>
      <c r="BU99" s="43"/>
      <c r="BV99" s="44"/>
      <c r="BW99" s="36"/>
      <c r="BX99" s="37"/>
      <c r="BY99" s="38"/>
      <c r="BZ99" s="39"/>
      <c r="CA99" s="40"/>
      <c r="CB99" s="41"/>
      <c r="CC99" s="42"/>
      <c r="CD99" s="43"/>
      <c r="CE99" s="44"/>
      <c r="CF99" s="36"/>
      <c r="CG99" s="37"/>
      <c r="CH99" s="38"/>
      <c r="CI99" s="39"/>
      <c r="CJ99" s="40"/>
      <c r="CK99" s="41"/>
      <c r="CL99" s="42"/>
      <c r="CM99" s="43"/>
      <c r="CN99" s="44"/>
      <c r="CO99" s="36">
        <v>24</v>
      </c>
      <c r="CP99" s="37">
        <v>12</v>
      </c>
      <c r="CQ99" s="38">
        <f t="shared" si="384"/>
        <v>36</v>
      </c>
      <c r="CR99" s="39">
        <f t="shared" si="385"/>
        <v>3.515625</v>
      </c>
      <c r="CS99" s="40">
        <f>(CQ99/$CQ$115)*100</f>
        <v>0.17219113215669393</v>
      </c>
      <c r="CT99" s="41">
        <f>CQ99-20</f>
        <v>16</v>
      </c>
      <c r="CU99" s="42">
        <f t="shared" si="387"/>
        <v>44.444444444444443</v>
      </c>
      <c r="CV99" s="43">
        <f t="shared" si="388"/>
        <v>1.5625</v>
      </c>
      <c r="CW99" s="44">
        <f>(CT99/$CQ$115)*100</f>
        <v>7.6529392069641738E-2</v>
      </c>
      <c r="CX99" s="36">
        <v>30</v>
      </c>
      <c r="CY99" s="37">
        <v>15</v>
      </c>
      <c r="CZ99" s="38">
        <f t="shared" ref="CZ99:CZ101" si="510">SUM(CX99:CY99)</f>
        <v>45</v>
      </c>
      <c r="DA99" s="39">
        <f t="shared" ref="DA99" si="511">(CZ99/CZ$87)*100</f>
        <v>3.8200339558573853</v>
      </c>
      <c r="DB99" s="40">
        <f t="shared" ref="DB99:DB101" si="512">(CZ99/$CZ$115)*100</f>
        <v>0.19302535066272039</v>
      </c>
      <c r="DC99" s="41">
        <f>CZ99-26</f>
        <v>19</v>
      </c>
      <c r="DD99" s="42">
        <f t="shared" ref="DD99:DD101" si="513">(DC99/CZ99)*100</f>
        <v>42.222222222222221</v>
      </c>
      <c r="DE99" s="43">
        <f t="shared" ref="DE99" si="514">(DC99/CZ$87)*100</f>
        <v>1.6129032258064515</v>
      </c>
      <c r="DF99" s="44">
        <f t="shared" si="296"/>
        <v>8.1499592502037491E-2</v>
      </c>
    </row>
    <row r="100" spans="1:110">
      <c r="A100" s="385" t="s">
        <v>87</v>
      </c>
      <c r="B100" s="386"/>
      <c r="C100" s="16">
        <f>SUM(C101)</f>
        <v>2832</v>
      </c>
      <c r="D100" s="17">
        <f>SUM(D101)</f>
        <v>1076</v>
      </c>
      <c r="E100" s="18">
        <f t="shared" si="334"/>
        <v>3908</v>
      </c>
      <c r="F100" s="19">
        <f>(E100/E$100)*100</f>
        <v>100</v>
      </c>
      <c r="G100" s="20">
        <f>(E100/$E$115)*100</f>
        <v>7.0019529500295636</v>
      </c>
      <c r="H100" s="21">
        <f>SUM(H101)</f>
        <v>1000</v>
      </c>
      <c r="I100" s="22">
        <f t="shared" si="396"/>
        <v>25.588536335721596</v>
      </c>
      <c r="J100" s="23">
        <f>(H100/E$100)*100</f>
        <v>25.588536335721596</v>
      </c>
      <c r="K100" s="24">
        <f>(H100/$E$115)*100</f>
        <v>1.7916972748284452</v>
      </c>
      <c r="L100" s="16">
        <f>SUM(L101)</f>
        <v>1690</v>
      </c>
      <c r="M100" s="17">
        <f>SUM(M101)</f>
        <v>680</v>
      </c>
      <c r="N100" s="18">
        <f t="shared" si="335"/>
        <v>2370</v>
      </c>
      <c r="O100" s="19">
        <f t="shared" ref="O100:O103" si="515">(N100/N$100)*100</f>
        <v>100</v>
      </c>
      <c r="P100" s="20">
        <f>(N100/$N$115)*100</f>
        <v>5.3541172483903763</v>
      </c>
      <c r="Q100" s="21">
        <f>SUM(Q101)</f>
        <v>750</v>
      </c>
      <c r="R100" s="22">
        <f t="shared" si="319"/>
        <v>31.645569620253166</v>
      </c>
      <c r="S100" s="23">
        <f>(Q100/N$100)*100</f>
        <v>31.645569620253166</v>
      </c>
      <c r="T100" s="24">
        <f>(Q100/$N$115)*100</f>
        <v>1.6943409013893593</v>
      </c>
      <c r="U100" s="16">
        <f>SUM(U101)</f>
        <v>1294</v>
      </c>
      <c r="V100" s="17">
        <f>SUM(V101)</f>
        <v>673</v>
      </c>
      <c r="W100" s="18">
        <f t="shared" si="336"/>
        <v>1967</v>
      </c>
      <c r="X100" s="19">
        <f t="shared" ref="X100:X103" si="516">(W100/W$100)*100</f>
        <v>100</v>
      </c>
      <c r="Y100" s="20">
        <f>(W100/$W$115)*100</f>
        <v>5.2663989290495312</v>
      </c>
      <c r="Z100" s="21">
        <f>SUM(Z101)</f>
        <v>473</v>
      </c>
      <c r="AA100" s="22">
        <f t="shared" si="320"/>
        <v>24.046771733604473</v>
      </c>
      <c r="AB100" s="23">
        <f t="shared" ref="AB100:AB103" si="517">(Z100/W$100)*100</f>
        <v>24.046771733604473</v>
      </c>
      <c r="AC100" s="24">
        <f>(Z100/$W$115)*100</f>
        <v>1.2663989290495314</v>
      </c>
      <c r="AD100" s="16">
        <f>SUM(AD101)</f>
        <v>1077</v>
      </c>
      <c r="AE100" s="17">
        <f>SUM(AE101)</f>
        <v>680</v>
      </c>
      <c r="AF100" s="18">
        <f t="shared" si="337"/>
        <v>1757</v>
      </c>
      <c r="AG100" s="19">
        <f t="shared" ref="AG100:AG103" si="518">(AF100/AF$100)*100</f>
        <v>100</v>
      </c>
      <c r="AH100" s="20">
        <f>(AF100/$AF$115)*100</f>
        <v>5.0215782102946633</v>
      </c>
      <c r="AI100" s="21">
        <f>SUM(AI101)</f>
        <v>851</v>
      </c>
      <c r="AJ100" s="22">
        <f t="shared" si="321"/>
        <v>48.434832100170745</v>
      </c>
      <c r="AK100" s="23">
        <f t="shared" ref="AK100:AK103" si="519">(AI100/AF$100)*100</f>
        <v>48.434832100170745</v>
      </c>
      <c r="AL100" s="24">
        <f>(AI100/$AF$115)*100</f>
        <v>2.4321929749349795</v>
      </c>
      <c r="AM100" s="16">
        <f>SUM(AM101)</f>
        <v>874</v>
      </c>
      <c r="AN100" s="17">
        <f>SUM(AN101)</f>
        <v>634</v>
      </c>
      <c r="AO100" s="18">
        <f t="shared" si="338"/>
        <v>1508</v>
      </c>
      <c r="AP100" s="19">
        <f t="shared" ref="AP100:AP103" si="520">(AO100/AO$100)*100</f>
        <v>100</v>
      </c>
      <c r="AQ100" s="20">
        <f>(AO100/$AO$115)*100</f>
        <v>4.8571520597803328</v>
      </c>
      <c r="AR100" s="21">
        <f>SUM(AR101)</f>
        <v>716</v>
      </c>
      <c r="AS100" s="22">
        <f t="shared" si="322"/>
        <v>47.480106100795751</v>
      </c>
      <c r="AT100" s="23">
        <f t="shared" ref="AT100:AT103" si="521">(AR100/AO$100)*100</f>
        <v>47.480106100795751</v>
      </c>
      <c r="AU100" s="24">
        <f>(AR100/$AO$115)*100</f>
        <v>2.3061809514606888</v>
      </c>
      <c r="AV100" s="16">
        <f>SUM(AV101)</f>
        <v>681</v>
      </c>
      <c r="AW100" s="17">
        <f>SUM(AW101)</f>
        <v>429</v>
      </c>
      <c r="AX100" s="18">
        <f t="shared" si="339"/>
        <v>1110</v>
      </c>
      <c r="AY100" s="19">
        <f t="shared" ref="AY100:AY103" si="522">(AX100/AX$100)*100</f>
        <v>100</v>
      </c>
      <c r="AZ100" s="20">
        <f>(AX100/$AX$115)*100</f>
        <v>3.0681629719719163</v>
      </c>
      <c r="BA100" s="21">
        <f>SUM(BA101)</f>
        <v>389</v>
      </c>
      <c r="BB100" s="22">
        <f t="shared" si="323"/>
        <v>35.045045045045043</v>
      </c>
      <c r="BC100" s="23">
        <f t="shared" ref="BC100:BC103" si="523">(BA100/AX$100)*100</f>
        <v>35.045045045045043</v>
      </c>
      <c r="BD100" s="24">
        <f>(BA100/$AX$115)*100</f>
        <v>1.0752390955829509</v>
      </c>
      <c r="BE100" s="16">
        <f>SUM(BE101)</f>
        <v>855</v>
      </c>
      <c r="BF100" s="17">
        <f>SUM(BF101)</f>
        <v>451</v>
      </c>
      <c r="BG100" s="18">
        <f t="shared" si="340"/>
        <v>1306</v>
      </c>
      <c r="BH100" s="19">
        <f t="shared" ref="BH100:BH103" si="524">(BG100/BG$100)*100</f>
        <v>100</v>
      </c>
      <c r="BI100" s="20">
        <f>(BG100/$BG$115)*100</f>
        <v>4.7634679213626585</v>
      </c>
      <c r="BJ100" s="21">
        <f>SUM(BJ101)</f>
        <v>618</v>
      </c>
      <c r="BK100" s="22">
        <f t="shared" si="325"/>
        <v>47.320061255742722</v>
      </c>
      <c r="BL100" s="23">
        <f t="shared" ref="BL100:BL103" si="525">(BJ100/BG$100)*100</f>
        <v>47.320061255742722</v>
      </c>
      <c r="BM100" s="24">
        <f>(BJ100/$BG$115)*100</f>
        <v>2.2540759382864648</v>
      </c>
      <c r="BN100" s="16">
        <f>SUM(BN101)</f>
        <v>835</v>
      </c>
      <c r="BO100" s="17">
        <f>SUM(BO101)</f>
        <v>434</v>
      </c>
      <c r="BP100" s="18">
        <f t="shared" si="341"/>
        <v>1269</v>
      </c>
      <c r="BQ100" s="19">
        <f t="shared" ref="BQ100:BQ103" si="526">(BP100/BP$100)*100</f>
        <v>100</v>
      </c>
      <c r="BR100" s="20">
        <f>(BP100/$BP$115)*100</f>
        <v>4.7856092318135532</v>
      </c>
      <c r="BS100" s="21">
        <f>SUM(BS101)</f>
        <v>626</v>
      </c>
      <c r="BT100" s="22">
        <f t="shared" si="328"/>
        <v>49.330181245074861</v>
      </c>
      <c r="BU100" s="23">
        <f t="shared" ref="BU100:BU103" si="527">(BS100/BP$100)*100</f>
        <v>49.330181245074861</v>
      </c>
      <c r="BV100" s="24">
        <f>(BS100/$BP$115)*100</f>
        <v>2.3607497077346604</v>
      </c>
      <c r="BW100" s="16">
        <f>SUM(BW101)</f>
        <v>699</v>
      </c>
      <c r="BX100" s="17">
        <f>SUM(BX101)</f>
        <v>454</v>
      </c>
      <c r="BY100" s="18">
        <f t="shared" si="342"/>
        <v>1153</v>
      </c>
      <c r="BZ100" s="19">
        <f t="shared" ref="BZ100:BZ103" si="528">(BY100/BY$100)*100</f>
        <v>100</v>
      </c>
      <c r="CA100" s="20">
        <f>(BY100/$BY$115)*100</f>
        <v>4.257125978437454</v>
      </c>
      <c r="CB100" s="21">
        <f>SUM(CB101)</f>
        <v>747</v>
      </c>
      <c r="CC100" s="22">
        <f t="shared" si="331"/>
        <v>64.78751084128362</v>
      </c>
      <c r="CD100" s="23">
        <f t="shared" ref="CD100:CD103" si="529">(CB100/BY$100)*100</f>
        <v>64.78751084128362</v>
      </c>
      <c r="CE100" s="24">
        <f>(CB100/$BY$115)*100</f>
        <v>2.7580859548072665</v>
      </c>
      <c r="CF100" s="16">
        <f>SUM(CF101)</f>
        <v>712</v>
      </c>
      <c r="CG100" s="17">
        <f>SUM(CG101)</f>
        <v>351</v>
      </c>
      <c r="CH100" s="18">
        <f t="shared" si="343"/>
        <v>1063</v>
      </c>
      <c r="CI100" s="19">
        <f t="shared" ref="CI100:CI101" si="530">(CH100/CH$100)*100</f>
        <v>100</v>
      </c>
      <c r="CJ100" s="20">
        <f>(CH100/$CH$115)*100</f>
        <v>4.9040413360398594</v>
      </c>
      <c r="CK100" s="21">
        <f>SUM(CK101)</f>
        <v>374</v>
      </c>
      <c r="CL100" s="22">
        <f t="shared" si="333"/>
        <v>35.183443085606775</v>
      </c>
      <c r="CM100" s="23">
        <f t="shared" ref="CM100:CM101" si="531">(CK100/CH$100)*100</f>
        <v>35.183443085606775</v>
      </c>
      <c r="CN100" s="24">
        <f>(CK100/$CH$115)*100</f>
        <v>1.7254105923602141</v>
      </c>
      <c r="CO100" s="16">
        <f>SUM(CO101)</f>
        <v>808</v>
      </c>
      <c r="CP100" s="17">
        <f>SUM(CP101)</f>
        <v>500</v>
      </c>
      <c r="CQ100" s="18">
        <f t="shared" si="384"/>
        <v>1308</v>
      </c>
      <c r="CR100" s="19">
        <f t="shared" ref="CR100:CR101" si="532">(CQ100/CQ$100)*100</f>
        <v>100</v>
      </c>
      <c r="CS100" s="20">
        <f>(CQ100/$CQ$115)*100</f>
        <v>6.2562778016932121</v>
      </c>
      <c r="CT100" s="21">
        <f>SUM(CT101)</f>
        <v>565</v>
      </c>
      <c r="CU100" s="22">
        <f t="shared" si="387"/>
        <v>43.195718654434252</v>
      </c>
      <c r="CV100" s="23">
        <f t="shared" ref="CV100:CV101" si="533">(CT100/CQ$100)*100</f>
        <v>43.195718654434252</v>
      </c>
      <c r="CW100" s="24">
        <f>(CT100/$CQ$115)*100</f>
        <v>2.7024441574592242</v>
      </c>
      <c r="CX100" s="16">
        <f>SUM(CX101)</f>
        <v>839</v>
      </c>
      <c r="CY100" s="17">
        <f>SUM(CY101)</f>
        <v>560</v>
      </c>
      <c r="CZ100" s="18">
        <f t="shared" si="510"/>
        <v>1399</v>
      </c>
      <c r="DA100" s="19">
        <f>(CZ100/CZ$100)*100</f>
        <v>100</v>
      </c>
      <c r="DB100" s="20">
        <f>(CZ100/$CZ$115)*100</f>
        <v>6.0009436794921287</v>
      </c>
      <c r="DC100" s="21">
        <f>SUM(DC101)</f>
        <v>614</v>
      </c>
      <c r="DD100" s="22">
        <f t="shared" si="513"/>
        <v>43.888491779842745</v>
      </c>
      <c r="DE100" s="23">
        <f t="shared" ref="DE100:DE101" si="534">(DC100/CZ$100)*100</f>
        <v>43.888491779842745</v>
      </c>
      <c r="DF100" s="24">
        <f t="shared" si="296"/>
        <v>2.6337236734868958</v>
      </c>
    </row>
    <row r="101" spans="1:110">
      <c r="A101" s="383" t="s">
        <v>88</v>
      </c>
      <c r="B101" s="384"/>
      <c r="C101" s="25">
        <f>SUM(C102:C111)</f>
        <v>2832</v>
      </c>
      <c r="D101" s="26">
        <f>SUM(D102:D111)</f>
        <v>1076</v>
      </c>
      <c r="E101" s="27">
        <f t="shared" si="334"/>
        <v>3908</v>
      </c>
      <c r="F101" s="28">
        <f>(E101/E$100)*100</f>
        <v>100</v>
      </c>
      <c r="G101" s="29">
        <f>(E101/$E$115)*100</f>
        <v>7.0019529500295636</v>
      </c>
      <c r="H101" s="30">
        <f>SUM(H102:H111)</f>
        <v>1000</v>
      </c>
      <c r="I101" s="31">
        <f t="shared" si="396"/>
        <v>25.588536335721596</v>
      </c>
      <c r="J101" s="32">
        <f>(H101/E$100)*100</f>
        <v>25.588536335721596</v>
      </c>
      <c r="K101" s="33">
        <f>(H101/$E$115)*100</f>
        <v>1.7916972748284452</v>
      </c>
      <c r="L101" s="25">
        <f>SUM(L102:L111)</f>
        <v>1690</v>
      </c>
      <c r="M101" s="26">
        <f>SUM(M102:M111)</f>
        <v>680</v>
      </c>
      <c r="N101" s="27">
        <f t="shared" si="335"/>
        <v>2370</v>
      </c>
      <c r="O101" s="28">
        <f t="shared" si="515"/>
        <v>100</v>
      </c>
      <c r="P101" s="29">
        <f>(N101/$N$115)*100</f>
        <v>5.3541172483903763</v>
      </c>
      <c r="Q101" s="30">
        <f>SUM(Q102:Q111)</f>
        <v>750</v>
      </c>
      <c r="R101" s="31">
        <f t="shared" si="319"/>
        <v>31.645569620253166</v>
      </c>
      <c r="S101" s="32">
        <f t="shared" ref="S101:S103" si="535">(Q101/N$100)*100</f>
        <v>31.645569620253166</v>
      </c>
      <c r="T101" s="33">
        <f>(Q101/$N$115)*100</f>
        <v>1.6943409013893593</v>
      </c>
      <c r="U101" s="25">
        <f>SUM(U102:U111)</f>
        <v>1294</v>
      </c>
      <c r="V101" s="26">
        <f>SUM(V102:V111)</f>
        <v>673</v>
      </c>
      <c r="W101" s="27">
        <f t="shared" si="336"/>
        <v>1967</v>
      </c>
      <c r="X101" s="28">
        <f t="shared" si="516"/>
        <v>100</v>
      </c>
      <c r="Y101" s="29">
        <f>(W101/$W$115)*100</f>
        <v>5.2663989290495312</v>
      </c>
      <c r="Z101" s="30">
        <f>SUM(Z102:Z111)</f>
        <v>473</v>
      </c>
      <c r="AA101" s="31">
        <f t="shared" si="320"/>
        <v>24.046771733604473</v>
      </c>
      <c r="AB101" s="32">
        <f t="shared" si="517"/>
        <v>24.046771733604473</v>
      </c>
      <c r="AC101" s="33">
        <f>(Z101/$W$115)*100</f>
        <v>1.2663989290495314</v>
      </c>
      <c r="AD101" s="25">
        <f>SUM(AD102:AD111)</f>
        <v>1077</v>
      </c>
      <c r="AE101" s="26">
        <f>SUM(AE102:AE111)</f>
        <v>680</v>
      </c>
      <c r="AF101" s="27">
        <f t="shared" si="337"/>
        <v>1757</v>
      </c>
      <c r="AG101" s="28">
        <f t="shared" si="518"/>
        <v>100</v>
      </c>
      <c r="AH101" s="29">
        <f>(AF101/$AF$115)*100</f>
        <v>5.0215782102946633</v>
      </c>
      <c r="AI101" s="30">
        <f>SUM(AI102:AI111)</f>
        <v>851</v>
      </c>
      <c r="AJ101" s="31">
        <f t="shared" si="321"/>
        <v>48.434832100170745</v>
      </c>
      <c r="AK101" s="32">
        <f t="shared" si="519"/>
        <v>48.434832100170745</v>
      </c>
      <c r="AL101" s="33">
        <f>(AI101/$AF$115)*100</f>
        <v>2.4321929749349795</v>
      </c>
      <c r="AM101" s="25">
        <f>SUM(AM102:AM111)</f>
        <v>874</v>
      </c>
      <c r="AN101" s="26">
        <f>SUM(AN102:AN111)</f>
        <v>634</v>
      </c>
      <c r="AO101" s="27">
        <f t="shared" si="338"/>
        <v>1508</v>
      </c>
      <c r="AP101" s="28">
        <f t="shared" si="520"/>
        <v>100</v>
      </c>
      <c r="AQ101" s="29">
        <f>(AO101/$AO$115)*100</f>
        <v>4.8571520597803328</v>
      </c>
      <c r="AR101" s="30">
        <f>SUM(AR102:AR111)</f>
        <v>716</v>
      </c>
      <c r="AS101" s="31">
        <f t="shared" si="322"/>
        <v>47.480106100795751</v>
      </c>
      <c r="AT101" s="32">
        <f t="shared" si="521"/>
        <v>47.480106100795751</v>
      </c>
      <c r="AU101" s="33">
        <f>(AR101/$AO$115)*100</f>
        <v>2.3061809514606888</v>
      </c>
      <c r="AV101" s="25">
        <f>SUM(AV102:AV111)</f>
        <v>681</v>
      </c>
      <c r="AW101" s="26">
        <f>SUM(AW102:AW111)</f>
        <v>429</v>
      </c>
      <c r="AX101" s="27">
        <f t="shared" si="339"/>
        <v>1110</v>
      </c>
      <c r="AY101" s="28">
        <f t="shared" si="522"/>
        <v>100</v>
      </c>
      <c r="AZ101" s="29">
        <f>(AX101/$AX$115)*100</f>
        <v>3.0681629719719163</v>
      </c>
      <c r="BA101" s="30">
        <f>SUM(BA102:BA111)</f>
        <v>389</v>
      </c>
      <c r="BB101" s="31">
        <f t="shared" si="323"/>
        <v>35.045045045045043</v>
      </c>
      <c r="BC101" s="32">
        <f t="shared" si="523"/>
        <v>35.045045045045043</v>
      </c>
      <c r="BD101" s="33">
        <f>(BA101/$AX$115)*100</f>
        <v>1.0752390955829509</v>
      </c>
      <c r="BE101" s="25">
        <f>SUM(BE102:BE111)</f>
        <v>855</v>
      </c>
      <c r="BF101" s="26">
        <f>SUM(BF102:BF111)</f>
        <v>451</v>
      </c>
      <c r="BG101" s="27">
        <f t="shared" si="340"/>
        <v>1306</v>
      </c>
      <c r="BH101" s="28">
        <f t="shared" si="524"/>
        <v>100</v>
      </c>
      <c r="BI101" s="29">
        <f>(BG101/$BG$115)*100</f>
        <v>4.7634679213626585</v>
      </c>
      <c r="BJ101" s="30">
        <f>SUM(BJ102:BJ111)</f>
        <v>618</v>
      </c>
      <c r="BK101" s="31">
        <f t="shared" si="325"/>
        <v>47.320061255742722</v>
      </c>
      <c r="BL101" s="32">
        <f t="shared" si="525"/>
        <v>47.320061255742722</v>
      </c>
      <c r="BM101" s="33">
        <f>(BJ101/$BG$115)*100</f>
        <v>2.2540759382864648</v>
      </c>
      <c r="BN101" s="25">
        <f>SUM(BN102:BN111)</f>
        <v>835</v>
      </c>
      <c r="BO101" s="26">
        <f>SUM(BO102:BO111)</f>
        <v>434</v>
      </c>
      <c r="BP101" s="27">
        <f t="shared" si="341"/>
        <v>1269</v>
      </c>
      <c r="BQ101" s="28">
        <f t="shared" si="526"/>
        <v>100</v>
      </c>
      <c r="BR101" s="29">
        <f>(BP101/$BP$115)*100</f>
        <v>4.7856092318135532</v>
      </c>
      <c r="BS101" s="30">
        <f>SUM(BS102:BS111)</f>
        <v>626</v>
      </c>
      <c r="BT101" s="31">
        <f t="shared" si="328"/>
        <v>49.330181245074861</v>
      </c>
      <c r="BU101" s="32">
        <f t="shared" si="527"/>
        <v>49.330181245074861</v>
      </c>
      <c r="BV101" s="33">
        <f>(BS101/$BP$115)*100</f>
        <v>2.3607497077346604</v>
      </c>
      <c r="BW101" s="25">
        <f>SUM(BW102:BW111)</f>
        <v>699</v>
      </c>
      <c r="BX101" s="26">
        <f>SUM(BX102:BX111)</f>
        <v>454</v>
      </c>
      <c r="BY101" s="27">
        <f t="shared" si="342"/>
        <v>1153</v>
      </c>
      <c r="BZ101" s="28">
        <f t="shared" si="528"/>
        <v>100</v>
      </c>
      <c r="CA101" s="29">
        <f>(BY101/$BY$115)*100</f>
        <v>4.257125978437454</v>
      </c>
      <c r="CB101" s="30">
        <f>SUM(CB102:CB111)</f>
        <v>747</v>
      </c>
      <c r="CC101" s="31">
        <f t="shared" si="331"/>
        <v>64.78751084128362</v>
      </c>
      <c r="CD101" s="32">
        <f t="shared" si="529"/>
        <v>64.78751084128362</v>
      </c>
      <c r="CE101" s="33">
        <f>(CB101/$BY$115)*100</f>
        <v>2.7580859548072665</v>
      </c>
      <c r="CF101" s="25">
        <f>SUM(CF102:CF111)</f>
        <v>712</v>
      </c>
      <c r="CG101" s="26">
        <f>SUM(CG102:CG111)</f>
        <v>351</v>
      </c>
      <c r="CH101" s="27">
        <f t="shared" si="343"/>
        <v>1063</v>
      </c>
      <c r="CI101" s="28">
        <f t="shared" si="530"/>
        <v>100</v>
      </c>
      <c r="CJ101" s="29">
        <f>(CH101/$CH$115)*100</f>
        <v>4.9040413360398594</v>
      </c>
      <c r="CK101" s="30">
        <f>SUM(CK102:CK111)</f>
        <v>374</v>
      </c>
      <c r="CL101" s="31">
        <f t="shared" si="333"/>
        <v>35.183443085606775</v>
      </c>
      <c r="CM101" s="32">
        <f t="shared" si="531"/>
        <v>35.183443085606775</v>
      </c>
      <c r="CN101" s="33">
        <f>(CK101/$CH$115)*100</f>
        <v>1.7254105923602141</v>
      </c>
      <c r="CO101" s="25">
        <f>SUM(CO102:CO111)</f>
        <v>808</v>
      </c>
      <c r="CP101" s="26">
        <f>SUM(CP102:CP111)</f>
        <v>500</v>
      </c>
      <c r="CQ101" s="27">
        <f t="shared" si="384"/>
        <v>1308</v>
      </c>
      <c r="CR101" s="28">
        <f t="shared" si="532"/>
        <v>100</v>
      </c>
      <c r="CS101" s="29">
        <f>(CQ101/$CQ$115)*100</f>
        <v>6.2562778016932121</v>
      </c>
      <c r="CT101" s="30">
        <f>SUM(CT102:CT111)</f>
        <v>565</v>
      </c>
      <c r="CU101" s="31">
        <f t="shared" si="387"/>
        <v>43.195718654434252</v>
      </c>
      <c r="CV101" s="32">
        <f t="shared" si="533"/>
        <v>43.195718654434252</v>
      </c>
      <c r="CW101" s="33">
        <f>(CT101/$CQ$115)*100</f>
        <v>2.7024441574592242</v>
      </c>
      <c r="CX101" s="25">
        <f>SUM(CX102:CX111)</f>
        <v>839</v>
      </c>
      <c r="CY101" s="26">
        <f>SUM(CY102:CY111)</f>
        <v>560</v>
      </c>
      <c r="CZ101" s="27">
        <f t="shared" si="510"/>
        <v>1399</v>
      </c>
      <c r="DA101" s="28">
        <f t="shared" ref="DA101" si="536">(CZ101/CZ$100)*100</f>
        <v>100</v>
      </c>
      <c r="DB101" s="29">
        <f t="shared" si="512"/>
        <v>6.0009436794921287</v>
      </c>
      <c r="DC101" s="30">
        <f>SUM(DC102:DC111)</f>
        <v>614</v>
      </c>
      <c r="DD101" s="31">
        <f t="shared" si="513"/>
        <v>43.888491779842745</v>
      </c>
      <c r="DE101" s="32">
        <f t="shared" si="534"/>
        <v>43.888491779842745</v>
      </c>
      <c r="DF101" s="33">
        <f t="shared" si="296"/>
        <v>2.6337236734868958</v>
      </c>
    </row>
    <row r="102" spans="1:110">
      <c r="A102" s="34">
        <v>96124</v>
      </c>
      <c r="B102" s="35" t="s">
        <v>89</v>
      </c>
      <c r="C102" s="36">
        <v>943</v>
      </c>
      <c r="D102" s="37">
        <v>384</v>
      </c>
      <c r="E102" s="38">
        <f t="shared" si="334"/>
        <v>1327</v>
      </c>
      <c r="F102" s="39">
        <f>(E102/E$100)*100</f>
        <v>33.955987717502559</v>
      </c>
      <c r="G102" s="40">
        <f>(E102/$E$115)*100</f>
        <v>2.3775822836973464</v>
      </c>
      <c r="H102" s="41">
        <v>357</v>
      </c>
      <c r="I102" s="42">
        <f t="shared" si="396"/>
        <v>26.902788244159758</v>
      </c>
      <c r="J102" s="43">
        <f>(H102/E$100)*100</f>
        <v>9.13510747185261</v>
      </c>
      <c r="K102" s="44">
        <f>(H102/$E$115)*100</f>
        <v>0.63963592711375494</v>
      </c>
      <c r="L102" s="36">
        <v>558</v>
      </c>
      <c r="M102" s="37">
        <v>258</v>
      </c>
      <c r="N102" s="38">
        <f t="shared" si="335"/>
        <v>816</v>
      </c>
      <c r="O102" s="39">
        <f t="shared" si="515"/>
        <v>34.430379746835442</v>
      </c>
      <c r="P102" s="40">
        <f>(N102/$N$115)*100</f>
        <v>1.8434429007116233</v>
      </c>
      <c r="Q102" s="41">
        <v>281</v>
      </c>
      <c r="R102" s="42">
        <f t="shared" si="319"/>
        <v>34.436274509803923</v>
      </c>
      <c r="S102" s="43">
        <f t="shared" si="535"/>
        <v>11.856540084388186</v>
      </c>
      <c r="T102" s="44">
        <f>(Q102/$N$115)*100</f>
        <v>0.63481305772054675</v>
      </c>
      <c r="U102" s="36">
        <v>455</v>
      </c>
      <c r="V102" s="37">
        <v>261</v>
      </c>
      <c r="W102" s="38">
        <f t="shared" si="336"/>
        <v>716</v>
      </c>
      <c r="X102" s="39">
        <f t="shared" si="516"/>
        <v>36.400610066090493</v>
      </c>
      <c r="Y102" s="40">
        <f>(W102/$W$115)*100</f>
        <v>1.9170013386880858</v>
      </c>
      <c r="Z102" s="41">
        <v>184</v>
      </c>
      <c r="AA102" s="42">
        <f t="shared" si="320"/>
        <v>25.69832402234637</v>
      </c>
      <c r="AB102" s="43">
        <f t="shared" si="517"/>
        <v>9.3543467208947639</v>
      </c>
      <c r="AC102" s="44">
        <f>(Z102/$W$115)*100</f>
        <v>0.49263721552878181</v>
      </c>
      <c r="AD102" s="36">
        <v>373</v>
      </c>
      <c r="AE102" s="37">
        <v>247</v>
      </c>
      <c r="AF102" s="38">
        <f t="shared" si="337"/>
        <v>620</v>
      </c>
      <c r="AG102" s="39">
        <f t="shared" si="518"/>
        <v>35.287421741605009</v>
      </c>
      <c r="AH102" s="40">
        <f>(AF102/$AF$115)*100</f>
        <v>1.771985481151219</v>
      </c>
      <c r="AI102" s="41">
        <v>339</v>
      </c>
      <c r="AJ102" s="42">
        <f t="shared" si="321"/>
        <v>54.677419354838705</v>
      </c>
      <c r="AK102" s="43">
        <f t="shared" si="519"/>
        <v>19.294251565167901</v>
      </c>
      <c r="AL102" s="44">
        <f>(AI102/$AF$115)*100</f>
        <v>0.96887593243590842</v>
      </c>
      <c r="AM102" s="36">
        <v>289</v>
      </c>
      <c r="AN102" s="37">
        <v>242</v>
      </c>
      <c r="AO102" s="38">
        <f t="shared" si="338"/>
        <v>531</v>
      </c>
      <c r="AP102" s="39">
        <f t="shared" si="520"/>
        <v>35.212201591511935</v>
      </c>
      <c r="AQ102" s="40">
        <f>(AO102/$AO$115)*100</f>
        <v>1.7103101748961254</v>
      </c>
      <c r="AR102" s="41">
        <v>269</v>
      </c>
      <c r="AS102" s="42">
        <f t="shared" si="322"/>
        <v>50.659133709981162</v>
      </c>
      <c r="AT102" s="43">
        <f t="shared" si="521"/>
        <v>17.838196286472151</v>
      </c>
      <c r="AU102" s="44">
        <f>(AR102/$AO$115)*100</f>
        <v>0.86642831835604084</v>
      </c>
      <c r="AV102" s="36">
        <v>288</v>
      </c>
      <c r="AW102" s="37">
        <v>190</v>
      </c>
      <c r="AX102" s="38">
        <f t="shared" si="339"/>
        <v>478</v>
      </c>
      <c r="AY102" s="39">
        <f t="shared" si="522"/>
        <v>43.063063063063062</v>
      </c>
      <c r="AZ102" s="40">
        <f>(AX102/$AX$115)*100</f>
        <v>1.3212449554978163</v>
      </c>
      <c r="BA102" s="41">
        <v>175</v>
      </c>
      <c r="BB102" s="42">
        <f t="shared" si="323"/>
        <v>36.610878661087867</v>
      </c>
      <c r="BC102" s="43">
        <f t="shared" si="523"/>
        <v>15.765765765765765</v>
      </c>
      <c r="BD102" s="44">
        <f>(BA102/$AX$115)*100</f>
        <v>0.48371938747304988</v>
      </c>
      <c r="BE102" s="36">
        <v>282</v>
      </c>
      <c r="BF102" s="37">
        <v>170</v>
      </c>
      <c r="BG102" s="38">
        <f t="shared" si="340"/>
        <v>452</v>
      </c>
      <c r="BH102" s="39">
        <f t="shared" si="524"/>
        <v>34.609494640122513</v>
      </c>
      <c r="BI102" s="40">
        <f>(BG102/$BG$115)*100</f>
        <v>1.6486121749279645</v>
      </c>
      <c r="BJ102" s="41">
        <v>213</v>
      </c>
      <c r="BK102" s="42">
        <f t="shared" si="325"/>
        <v>47.123893805309734</v>
      </c>
      <c r="BL102" s="43">
        <f t="shared" si="525"/>
        <v>16.309341500765697</v>
      </c>
      <c r="BM102" s="44">
        <f>(BJ102/$BG$115)*100</f>
        <v>0.77689025057446115</v>
      </c>
      <c r="BN102" s="36">
        <v>273</v>
      </c>
      <c r="BO102" s="37">
        <v>128</v>
      </c>
      <c r="BP102" s="38">
        <f t="shared" si="341"/>
        <v>401</v>
      </c>
      <c r="BQ102" s="39">
        <f t="shared" si="526"/>
        <v>31.599684791174155</v>
      </c>
      <c r="BR102" s="40">
        <f>(BP102/$BP$115)*100</f>
        <v>1.5122374325904135</v>
      </c>
      <c r="BS102" s="41">
        <v>180</v>
      </c>
      <c r="BT102" s="42">
        <f t="shared" si="328"/>
        <v>44.887780548628427</v>
      </c>
      <c r="BU102" s="43">
        <f t="shared" si="527"/>
        <v>14.184397163120568</v>
      </c>
      <c r="BV102" s="44">
        <f>(BS102/$BP$115)*100</f>
        <v>0.6788098201153977</v>
      </c>
      <c r="BW102" s="36">
        <v>175</v>
      </c>
      <c r="BX102" s="37">
        <v>115</v>
      </c>
      <c r="BY102" s="38">
        <f t="shared" si="342"/>
        <v>290</v>
      </c>
      <c r="BZ102" s="39">
        <f t="shared" si="528"/>
        <v>25.151777970511706</v>
      </c>
      <c r="CA102" s="40">
        <f>(BY102/$BY$115)*100</f>
        <v>1.0707428740215625</v>
      </c>
      <c r="CB102" s="41">
        <v>190</v>
      </c>
      <c r="CC102" s="42">
        <f t="shared" si="331"/>
        <v>65.517241379310349</v>
      </c>
      <c r="CD102" s="43">
        <f t="shared" si="529"/>
        <v>16.478751084128358</v>
      </c>
      <c r="CE102" s="44">
        <f>(CB102/$BY$115)*100</f>
        <v>0.70152119332447194</v>
      </c>
      <c r="CF102" s="36"/>
      <c r="CG102" s="37"/>
      <c r="CH102" s="38"/>
      <c r="CI102" s="39"/>
      <c r="CJ102" s="40"/>
      <c r="CK102" s="41"/>
      <c r="CL102" s="42"/>
      <c r="CM102" s="43"/>
      <c r="CN102" s="44"/>
      <c r="CO102" s="36"/>
      <c r="CP102" s="37"/>
      <c r="CQ102" s="38"/>
      <c r="CR102" s="39"/>
      <c r="CS102" s="40"/>
      <c r="CT102" s="41"/>
      <c r="CU102" s="42"/>
      <c r="CV102" s="43"/>
      <c r="CW102" s="44"/>
      <c r="CX102" s="36"/>
      <c r="CY102" s="37"/>
      <c r="CZ102" s="38"/>
      <c r="DA102" s="39"/>
      <c r="DB102" s="40"/>
      <c r="DC102" s="41"/>
      <c r="DD102" s="42"/>
      <c r="DE102" s="43"/>
      <c r="DF102" s="44"/>
    </row>
    <row r="103" spans="1:110">
      <c r="A103" s="34">
        <v>96134</v>
      </c>
      <c r="B103" s="35" t="s">
        <v>90</v>
      </c>
      <c r="C103" s="36">
        <v>32</v>
      </c>
      <c r="D103" s="37">
        <v>16</v>
      </c>
      <c r="E103" s="38">
        <f t="shared" si="334"/>
        <v>48</v>
      </c>
      <c r="F103" s="39">
        <f>(E103/E$100)*100</f>
        <v>1.2282497441146365</v>
      </c>
      <c r="G103" s="40">
        <f>(E103/$E$115)*100</f>
        <v>8.6001469191765365E-2</v>
      </c>
      <c r="H103" s="41">
        <v>14</v>
      </c>
      <c r="I103" s="42">
        <f t="shared" si="396"/>
        <v>29.166666666666668</v>
      </c>
      <c r="J103" s="43">
        <f>(H103/E$100)*100</f>
        <v>0.35823950870010235</v>
      </c>
      <c r="K103" s="44">
        <f>(H103/$E$115)*100</f>
        <v>2.5083761847598231E-2</v>
      </c>
      <c r="L103" s="36">
        <v>43</v>
      </c>
      <c r="M103" s="37">
        <v>20</v>
      </c>
      <c r="N103" s="38">
        <f t="shared" si="335"/>
        <v>63</v>
      </c>
      <c r="O103" s="39">
        <f t="shared" si="515"/>
        <v>2.6582278481012658</v>
      </c>
      <c r="P103" s="40">
        <f>(N103/$N$115)*100</f>
        <v>0.1423246357167062</v>
      </c>
      <c r="Q103" s="41">
        <v>20</v>
      </c>
      <c r="R103" s="42">
        <f t="shared" si="319"/>
        <v>31.746031746031743</v>
      </c>
      <c r="S103" s="43">
        <f t="shared" si="535"/>
        <v>0.8438818565400843</v>
      </c>
      <c r="T103" s="44">
        <f>(Q103/$N$115)*100</f>
        <v>4.5182424037049591E-2</v>
      </c>
      <c r="U103" s="36">
        <v>31</v>
      </c>
      <c r="V103" s="37">
        <v>28</v>
      </c>
      <c r="W103" s="38">
        <f t="shared" si="336"/>
        <v>59</v>
      </c>
      <c r="X103" s="39">
        <f t="shared" si="516"/>
        <v>2.9994916115912558</v>
      </c>
      <c r="Y103" s="40">
        <f>(W103/$W$115)*100</f>
        <v>0.15796519410977244</v>
      </c>
      <c r="Z103" s="41">
        <v>16</v>
      </c>
      <c r="AA103" s="42">
        <f t="shared" si="320"/>
        <v>27.118644067796609</v>
      </c>
      <c r="AB103" s="43">
        <f t="shared" si="517"/>
        <v>0.81342145399084897</v>
      </c>
      <c r="AC103" s="44">
        <f>(Z103/$W$115)*100</f>
        <v>4.2838018741633198E-2</v>
      </c>
      <c r="AD103" s="36">
        <v>38</v>
      </c>
      <c r="AE103" s="37">
        <v>21</v>
      </c>
      <c r="AF103" s="38">
        <f t="shared" si="337"/>
        <v>59</v>
      </c>
      <c r="AG103" s="39">
        <f t="shared" si="518"/>
        <v>3.3579965850882187</v>
      </c>
      <c r="AH103" s="40">
        <f>(AF103/$AF$115)*100</f>
        <v>0.1686244248192289</v>
      </c>
      <c r="AI103" s="41">
        <v>32</v>
      </c>
      <c r="AJ103" s="42">
        <f t="shared" si="321"/>
        <v>54.237288135593218</v>
      </c>
      <c r="AK103" s="43">
        <f t="shared" si="519"/>
        <v>1.821286283437678</v>
      </c>
      <c r="AL103" s="44">
        <f>(AI103/$AF$115)*100</f>
        <v>9.1457315156191946E-2</v>
      </c>
      <c r="AM103" s="36">
        <v>43</v>
      </c>
      <c r="AN103" s="37">
        <v>20</v>
      </c>
      <c r="AO103" s="38">
        <f t="shared" si="338"/>
        <v>63</v>
      </c>
      <c r="AP103" s="39">
        <f t="shared" si="520"/>
        <v>4.1777188328912462</v>
      </c>
      <c r="AQ103" s="40">
        <f>(AO103/$AO$115)*100</f>
        <v>0.2029181563436081</v>
      </c>
      <c r="AR103" s="41">
        <v>32</v>
      </c>
      <c r="AS103" s="42">
        <f t="shared" si="322"/>
        <v>50.793650793650791</v>
      </c>
      <c r="AT103" s="43">
        <f t="shared" si="521"/>
        <v>2.1220159151193632</v>
      </c>
      <c r="AU103" s="44">
        <f>(AR103/$AO$115)*100</f>
        <v>0.10306953973008663</v>
      </c>
      <c r="AV103" s="36">
        <v>54</v>
      </c>
      <c r="AW103" s="37">
        <v>16</v>
      </c>
      <c r="AX103" s="38">
        <f t="shared" si="339"/>
        <v>70</v>
      </c>
      <c r="AY103" s="39">
        <f t="shared" si="522"/>
        <v>6.3063063063063058</v>
      </c>
      <c r="AZ103" s="40">
        <f>(AX103/$AX$115)*100</f>
        <v>0.19348775498921997</v>
      </c>
      <c r="BA103" s="41">
        <v>15</v>
      </c>
      <c r="BB103" s="42">
        <f t="shared" si="323"/>
        <v>21.428571428571427</v>
      </c>
      <c r="BC103" s="43">
        <f t="shared" si="523"/>
        <v>1.3513513513513513</v>
      </c>
      <c r="BD103" s="44">
        <f>(BA103/$AX$115)*100</f>
        <v>4.1461661783404283E-2</v>
      </c>
      <c r="BE103" s="36">
        <v>29</v>
      </c>
      <c r="BF103" s="37">
        <v>8</v>
      </c>
      <c r="BG103" s="38">
        <f t="shared" si="340"/>
        <v>37</v>
      </c>
      <c r="BH103" s="39">
        <f t="shared" si="524"/>
        <v>2.8330781010719752</v>
      </c>
      <c r="BI103" s="40">
        <f>(BG103/$BG$115)*100</f>
        <v>0.1349527665317139</v>
      </c>
      <c r="BJ103" s="41">
        <v>16</v>
      </c>
      <c r="BK103" s="42">
        <f t="shared" si="325"/>
        <v>43.243243243243242</v>
      </c>
      <c r="BL103" s="43">
        <f t="shared" si="525"/>
        <v>1.2251148545176112</v>
      </c>
      <c r="BM103" s="44">
        <f>(BJ103/$BG$115)*100</f>
        <v>5.8357953094795204E-2</v>
      </c>
      <c r="BN103" s="36">
        <v>22</v>
      </c>
      <c r="BO103" s="37">
        <v>9</v>
      </c>
      <c r="BP103" s="38">
        <f t="shared" si="341"/>
        <v>31</v>
      </c>
      <c r="BQ103" s="39">
        <f t="shared" si="526"/>
        <v>2.4428684003152088</v>
      </c>
      <c r="BR103" s="40">
        <f>(BP103/$BP$115)*100</f>
        <v>0.11690613568654071</v>
      </c>
      <c r="BS103" s="41">
        <v>16</v>
      </c>
      <c r="BT103" s="42">
        <f t="shared" si="328"/>
        <v>51.612903225806448</v>
      </c>
      <c r="BU103" s="43">
        <f t="shared" si="527"/>
        <v>1.2608353033884949</v>
      </c>
      <c r="BV103" s="44">
        <f>(BS103/$BP$115)*100</f>
        <v>6.033865067692424E-2</v>
      </c>
      <c r="BW103" s="36">
        <v>23</v>
      </c>
      <c r="BX103" s="37">
        <v>8</v>
      </c>
      <c r="BY103" s="38">
        <f t="shared" si="342"/>
        <v>31</v>
      </c>
      <c r="BZ103" s="39">
        <f t="shared" si="528"/>
        <v>2.6886383347788376</v>
      </c>
      <c r="CA103" s="40">
        <f>(BY103/$BY$115)*100</f>
        <v>0.11445872101609807</v>
      </c>
      <c r="CB103" s="41">
        <v>29</v>
      </c>
      <c r="CC103" s="42">
        <f t="shared" si="331"/>
        <v>93.548387096774192</v>
      </c>
      <c r="CD103" s="43">
        <f t="shared" si="529"/>
        <v>2.5151777970511708</v>
      </c>
      <c r="CE103" s="44">
        <f>(CB103/$BY$115)*100</f>
        <v>0.10707428740215626</v>
      </c>
      <c r="CF103" s="36"/>
      <c r="CG103" s="37"/>
      <c r="CH103" s="38"/>
      <c r="CI103" s="39"/>
      <c r="CJ103" s="40"/>
      <c r="CK103" s="41"/>
      <c r="CL103" s="42"/>
      <c r="CM103" s="43"/>
      <c r="CN103" s="44"/>
      <c r="CO103" s="36"/>
      <c r="CP103" s="37"/>
      <c r="CQ103" s="38"/>
      <c r="CR103" s="39"/>
      <c r="CS103" s="40"/>
      <c r="CT103" s="41"/>
      <c r="CU103" s="42"/>
      <c r="CV103" s="43"/>
      <c r="CW103" s="44"/>
      <c r="CX103" s="36"/>
      <c r="CY103" s="37"/>
      <c r="CZ103" s="38"/>
      <c r="DA103" s="39"/>
      <c r="DB103" s="40"/>
      <c r="DC103" s="41"/>
      <c r="DD103" s="42"/>
      <c r="DE103" s="43"/>
      <c r="DF103" s="44"/>
    </row>
    <row r="104" spans="1:110">
      <c r="A104" s="34">
        <v>96144</v>
      </c>
      <c r="B104" s="35" t="s">
        <v>207</v>
      </c>
      <c r="C104" s="36"/>
      <c r="D104" s="37"/>
      <c r="E104" s="38"/>
      <c r="F104" s="39"/>
      <c r="G104" s="40"/>
      <c r="H104" s="41"/>
      <c r="I104" s="42"/>
      <c r="J104" s="43"/>
      <c r="K104" s="44"/>
      <c r="L104" s="36"/>
      <c r="M104" s="37"/>
      <c r="N104" s="38"/>
      <c r="O104" s="39"/>
      <c r="P104" s="40"/>
      <c r="Q104" s="41"/>
      <c r="R104" s="42"/>
      <c r="S104" s="43"/>
      <c r="T104" s="44"/>
      <c r="U104" s="36"/>
      <c r="V104" s="37"/>
      <c r="W104" s="38"/>
      <c r="X104" s="39"/>
      <c r="Y104" s="40"/>
      <c r="Z104" s="41"/>
      <c r="AA104" s="42"/>
      <c r="AB104" s="43"/>
      <c r="AC104" s="44"/>
      <c r="AD104" s="36"/>
      <c r="AE104" s="37"/>
      <c r="AF104" s="38"/>
      <c r="AG104" s="39"/>
      <c r="AH104" s="40"/>
      <c r="AI104" s="41"/>
      <c r="AJ104" s="42"/>
      <c r="AK104" s="43"/>
      <c r="AL104" s="44"/>
      <c r="AM104" s="36"/>
      <c r="AN104" s="37"/>
      <c r="AO104" s="38"/>
      <c r="AP104" s="39"/>
      <c r="AQ104" s="40"/>
      <c r="AR104" s="41"/>
      <c r="AS104" s="42"/>
      <c r="AT104" s="43"/>
      <c r="AU104" s="44"/>
      <c r="AV104" s="36"/>
      <c r="AW104" s="37"/>
      <c r="AX104" s="38"/>
      <c r="AY104" s="39"/>
      <c r="AZ104" s="40"/>
      <c r="BA104" s="41"/>
      <c r="BB104" s="42"/>
      <c r="BC104" s="43"/>
      <c r="BD104" s="44"/>
      <c r="BE104" s="36"/>
      <c r="BF104" s="37"/>
      <c r="BG104" s="38"/>
      <c r="BH104" s="39"/>
      <c r="BI104" s="40"/>
      <c r="BJ104" s="41"/>
      <c r="BK104" s="42"/>
      <c r="BL104" s="43"/>
      <c r="BM104" s="44"/>
      <c r="BN104" s="36"/>
      <c r="BO104" s="37"/>
      <c r="BP104" s="38"/>
      <c r="BQ104" s="39"/>
      <c r="BR104" s="40"/>
      <c r="BS104" s="41"/>
      <c r="BT104" s="42"/>
      <c r="BU104" s="43"/>
      <c r="BV104" s="44"/>
      <c r="BW104" s="36"/>
      <c r="BX104" s="37"/>
      <c r="BY104" s="38"/>
      <c r="BZ104" s="39"/>
      <c r="CA104" s="40"/>
      <c r="CB104" s="41"/>
      <c r="CC104" s="42"/>
      <c r="CD104" s="43"/>
      <c r="CE104" s="44"/>
      <c r="CF104" s="36">
        <v>236</v>
      </c>
      <c r="CG104" s="37">
        <v>104</v>
      </c>
      <c r="CH104" s="38">
        <f>SUM(CF104:CG104)</f>
        <v>340</v>
      </c>
      <c r="CI104" s="39">
        <f>(CH104/CH$100)*100</f>
        <v>31.984948259642522</v>
      </c>
      <c r="CJ104" s="40">
        <f>(CH104/$CH$115)*100</f>
        <v>1.5685550839638309</v>
      </c>
      <c r="CK104" s="41"/>
      <c r="CL104" s="42"/>
      <c r="CM104" s="43"/>
      <c r="CN104" s="44"/>
      <c r="CO104" s="36">
        <v>197</v>
      </c>
      <c r="CP104" s="37">
        <v>156</v>
      </c>
      <c r="CQ104" s="38">
        <f>SUM(CO104:CP104)</f>
        <v>353</v>
      </c>
      <c r="CR104" s="39">
        <f>(CQ104/CQ$100)*100</f>
        <v>26.98776758409786</v>
      </c>
      <c r="CS104" s="40">
        <f>(CQ104/$CQ$115)*100</f>
        <v>1.6884297125364711</v>
      </c>
      <c r="CT104" s="41">
        <f>CQ104-204</f>
        <v>149</v>
      </c>
      <c r="CU104" s="42">
        <f>(CT104/CQ104)*100</f>
        <v>42.209631728045323</v>
      </c>
      <c r="CV104" s="43">
        <f>(CT104/CQ$100)*100</f>
        <v>11.391437308868502</v>
      </c>
      <c r="CW104" s="44">
        <f>(CT104/$CQ$115)*100</f>
        <v>0.71267996364853869</v>
      </c>
      <c r="CX104" s="36">
        <v>242</v>
      </c>
      <c r="CY104" s="37">
        <v>173</v>
      </c>
      <c r="CZ104" s="38">
        <f>SUM(CX104:CY104)</f>
        <v>415</v>
      </c>
      <c r="DA104" s="39">
        <f>(CZ104/CZ$100)*100</f>
        <v>29.664045746962113</v>
      </c>
      <c r="DB104" s="40">
        <f t="shared" ref="DB104:DB105" si="537">(CZ104/$CZ$115)*100</f>
        <v>1.7801226783339767</v>
      </c>
      <c r="DC104" s="41">
        <f>CZ104-239</f>
        <v>176</v>
      </c>
      <c r="DD104" s="42">
        <f>(DC104/CZ104)*100</f>
        <v>42.409638554216869</v>
      </c>
      <c r="DE104" s="43">
        <f>(DC104/CZ$100)*100</f>
        <v>12.580414581844174</v>
      </c>
      <c r="DF104" s="44">
        <f t="shared" si="296"/>
        <v>0.75494359370308406</v>
      </c>
    </row>
    <row r="105" spans="1:110">
      <c r="A105" s="34">
        <v>96154</v>
      </c>
      <c r="B105" s="35" t="s">
        <v>208</v>
      </c>
      <c r="C105" s="36"/>
      <c r="D105" s="37"/>
      <c r="E105" s="38"/>
      <c r="F105" s="39"/>
      <c r="G105" s="40"/>
      <c r="H105" s="41"/>
      <c r="I105" s="42"/>
      <c r="J105" s="43"/>
      <c r="K105" s="44"/>
      <c r="L105" s="36"/>
      <c r="M105" s="37"/>
      <c r="N105" s="38"/>
      <c r="O105" s="39"/>
      <c r="P105" s="40"/>
      <c r="Q105" s="41"/>
      <c r="R105" s="42"/>
      <c r="S105" s="43"/>
      <c r="T105" s="44"/>
      <c r="U105" s="36"/>
      <c r="V105" s="37"/>
      <c r="W105" s="38"/>
      <c r="X105" s="39"/>
      <c r="Y105" s="40"/>
      <c r="Z105" s="41"/>
      <c r="AA105" s="42"/>
      <c r="AB105" s="43"/>
      <c r="AC105" s="44"/>
      <c r="AD105" s="36"/>
      <c r="AE105" s="37"/>
      <c r="AF105" s="38"/>
      <c r="AG105" s="39"/>
      <c r="AH105" s="40"/>
      <c r="AI105" s="41"/>
      <c r="AJ105" s="42"/>
      <c r="AK105" s="43"/>
      <c r="AL105" s="44"/>
      <c r="AM105" s="36"/>
      <c r="AN105" s="37"/>
      <c r="AO105" s="38"/>
      <c r="AP105" s="39"/>
      <c r="AQ105" s="40"/>
      <c r="AR105" s="41"/>
      <c r="AS105" s="42"/>
      <c r="AT105" s="43"/>
      <c r="AU105" s="44"/>
      <c r="AV105" s="36"/>
      <c r="AW105" s="37"/>
      <c r="AX105" s="38"/>
      <c r="AY105" s="39"/>
      <c r="AZ105" s="40"/>
      <c r="BA105" s="41"/>
      <c r="BB105" s="42"/>
      <c r="BC105" s="43"/>
      <c r="BD105" s="44"/>
      <c r="BE105" s="36"/>
      <c r="BF105" s="37"/>
      <c r="BG105" s="38"/>
      <c r="BH105" s="39"/>
      <c r="BI105" s="40"/>
      <c r="BJ105" s="41"/>
      <c r="BK105" s="42"/>
      <c r="BL105" s="43"/>
      <c r="BM105" s="44"/>
      <c r="BN105" s="36"/>
      <c r="BO105" s="37"/>
      <c r="BP105" s="38"/>
      <c r="BQ105" s="39"/>
      <c r="BR105" s="40"/>
      <c r="BS105" s="41"/>
      <c r="BT105" s="42"/>
      <c r="BU105" s="43"/>
      <c r="BV105" s="44"/>
      <c r="BW105" s="36"/>
      <c r="BX105" s="37"/>
      <c r="BY105" s="38"/>
      <c r="BZ105" s="39"/>
      <c r="CA105" s="40"/>
      <c r="CB105" s="41"/>
      <c r="CC105" s="42"/>
      <c r="CD105" s="43"/>
      <c r="CE105" s="44"/>
      <c r="CF105" s="36">
        <v>32</v>
      </c>
      <c r="CG105" s="37">
        <v>15</v>
      </c>
      <c r="CH105" s="38">
        <f>SUM(CF105:CG105)</f>
        <v>47</v>
      </c>
      <c r="CI105" s="39">
        <f>(CH105/CH$100)*100</f>
        <v>4.4214487300094074</v>
      </c>
      <c r="CJ105" s="40">
        <f>(CH105/$CH$115)*100</f>
        <v>0.21682967337147077</v>
      </c>
      <c r="CK105" s="41"/>
      <c r="CL105" s="42"/>
      <c r="CM105" s="43"/>
      <c r="CN105" s="44"/>
      <c r="CO105" s="36">
        <v>28</v>
      </c>
      <c r="CP105" s="37">
        <v>15</v>
      </c>
      <c r="CQ105" s="38">
        <f>SUM(CO105:CP105)</f>
        <v>43</v>
      </c>
      <c r="CR105" s="39">
        <f>(CQ105/CQ$100)*100</f>
        <v>3.2874617737003056</v>
      </c>
      <c r="CS105" s="40">
        <f>(CQ105/$CQ$115)*100</f>
        <v>0.20567274118716219</v>
      </c>
      <c r="CT105" s="41">
        <f>CQ105-12</f>
        <v>31</v>
      </c>
      <c r="CU105" s="42">
        <f t="shared" ref="CU105" si="538">(CT105/CQ105)*100</f>
        <v>72.093023255813947</v>
      </c>
      <c r="CV105" s="43">
        <f t="shared" ref="CV105" si="539">(CT105/CQ$100)*100</f>
        <v>2.3700305810397553</v>
      </c>
      <c r="CW105" s="44">
        <f t="shared" ref="CW105" si="540">(CT105/$CQ$115)*100</f>
        <v>0.14827569713493088</v>
      </c>
      <c r="CX105" s="36">
        <v>33</v>
      </c>
      <c r="CY105" s="37">
        <v>28</v>
      </c>
      <c r="CZ105" s="38">
        <f>SUM(CX105:CY105)</f>
        <v>61</v>
      </c>
      <c r="DA105" s="39">
        <f>(CZ105/CZ$100)*100</f>
        <v>4.3602573266619009</v>
      </c>
      <c r="DB105" s="40">
        <f t="shared" si="537"/>
        <v>0.26165658645390982</v>
      </c>
      <c r="DC105" s="41">
        <f>CZ105-35</f>
        <v>26</v>
      </c>
      <c r="DD105" s="42">
        <f t="shared" ref="DD105" si="541">(DC105/CZ105)*100</f>
        <v>42.622950819672127</v>
      </c>
      <c r="DE105" s="43">
        <f t="shared" ref="DE105" si="542">(DC105/CZ$100)*100</f>
        <v>1.8584703359542529</v>
      </c>
      <c r="DF105" s="44">
        <f t="shared" si="296"/>
        <v>0.11152575816068289</v>
      </c>
    </row>
    <row r="106" spans="1:110">
      <c r="A106" s="34">
        <v>96314</v>
      </c>
      <c r="B106" s="35" t="s">
        <v>91</v>
      </c>
      <c r="C106" s="36">
        <v>159</v>
      </c>
      <c r="D106" s="37">
        <v>74</v>
      </c>
      <c r="E106" s="38">
        <f t="shared" ref="E106:E108" si="543">SUM(C106:D106)</f>
        <v>233</v>
      </c>
      <c r="F106" s="39">
        <f>(E106/E$100)*100</f>
        <v>5.9621289662231316</v>
      </c>
      <c r="G106" s="40">
        <f>(E106/$E$115)*100</f>
        <v>0.41746546503502768</v>
      </c>
      <c r="H106" s="41">
        <v>58</v>
      </c>
      <c r="I106" s="42">
        <f>(H106/E106)*100</f>
        <v>24.892703862660944</v>
      </c>
      <c r="J106" s="43">
        <f>(H106/E$100)*100</f>
        <v>1.4841351074718525</v>
      </c>
      <c r="K106" s="44">
        <f>(H106/$E$115)*100</f>
        <v>0.10391844194004982</v>
      </c>
      <c r="L106" s="36">
        <v>94</v>
      </c>
      <c r="M106" s="37">
        <v>39</v>
      </c>
      <c r="N106" s="38">
        <f t="shared" ref="N106:N108" si="544">SUM(L106:M106)</f>
        <v>133</v>
      </c>
      <c r="O106" s="39">
        <f t="shared" ref="O106:O108" si="545">(N106/N$100)*100</f>
        <v>5.6118143459915615</v>
      </c>
      <c r="P106" s="40">
        <f>(N106/$N$115)*100</f>
        <v>0.30046311984637974</v>
      </c>
      <c r="Q106" s="41">
        <v>40</v>
      </c>
      <c r="R106" s="42">
        <f t="shared" ref="R106:R108" si="546">(Q106/N106)*100</f>
        <v>30.075187969924812</v>
      </c>
      <c r="S106" s="43">
        <f t="shared" ref="S106:S108" si="547">(Q106/N$100)*100</f>
        <v>1.6877637130801686</v>
      </c>
      <c r="T106" s="44">
        <f>(Q106/$N$115)*100</f>
        <v>9.0364848074099183E-2</v>
      </c>
      <c r="U106" s="36">
        <v>57</v>
      </c>
      <c r="V106" s="37">
        <v>32</v>
      </c>
      <c r="W106" s="38">
        <f t="shared" ref="W106:W108" si="548">SUM(U106:V106)</f>
        <v>89</v>
      </c>
      <c r="X106" s="39">
        <f t="shared" ref="X106:X108" si="549">(W106/W$100)*100</f>
        <v>4.5246568378240974</v>
      </c>
      <c r="Y106" s="40">
        <f>(W106/$W$115)*100</f>
        <v>0.23828647925033467</v>
      </c>
      <c r="Z106" s="41">
        <v>20</v>
      </c>
      <c r="AA106" s="42">
        <f t="shared" ref="AA106:AA108" si="550">(Z106/W106)*100</f>
        <v>22.471910112359549</v>
      </c>
      <c r="AB106" s="43">
        <f t="shared" ref="AB106:AB108" si="551">(Z106/W$100)*100</f>
        <v>1.0167768174885612</v>
      </c>
      <c r="AC106" s="44">
        <f>(Z106/$W$115)*100</f>
        <v>5.3547523427041499E-2</v>
      </c>
      <c r="AD106" s="36">
        <v>62</v>
      </c>
      <c r="AE106" s="37">
        <v>47</v>
      </c>
      <c r="AF106" s="38">
        <f t="shared" ref="AF106:AF108" si="552">SUM(AD106:AE106)</f>
        <v>109</v>
      </c>
      <c r="AG106" s="39">
        <f t="shared" ref="AG106:AG108" si="553">(AF106/AF$100)*100</f>
        <v>6.2037564029595904</v>
      </c>
      <c r="AH106" s="40">
        <f>(AF106/$AF$115)*100</f>
        <v>0.3115264797507788</v>
      </c>
      <c r="AI106" s="41">
        <v>51</v>
      </c>
      <c r="AJ106" s="42">
        <f t="shared" ref="AJ106:AJ108" si="554">(AI106/AF106)*100</f>
        <v>46.788990825688074</v>
      </c>
      <c r="AK106" s="43">
        <f t="shared" ref="AK106:AK108" si="555">(AI106/AF$100)*100</f>
        <v>2.9026750142287989</v>
      </c>
      <c r="AL106" s="44">
        <f>(AI106/$AF$115)*100</f>
        <v>0.14576009603018092</v>
      </c>
      <c r="AM106" s="36">
        <v>49</v>
      </c>
      <c r="AN106" s="37">
        <v>44</v>
      </c>
      <c r="AO106" s="38">
        <f t="shared" ref="AO106:AO108" si="556">SUM(AM106:AN106)</f>
        <v>93</v>
      </c>
      <c r="AP106" s="39">
        <f t="shared" ref="AP106:AP108" si="557">(AO106/AO$100)*100</f>
        <v>6.1671087533156497</v>
      </c>
      <c r="AQ106" s="40">
        <f>(AO106/$AO$115)*100</f>
        <v>0.29954584984056432</v>
      </c>
      <c r="AR106" s="41">
        <v>50</v>
      </c>
      <c r="AS106" s="42">
        <f t="shared" ref="AS106:AS108" si="558">(AR106/AO106)*100</f>
        <v>53.763440860215049</v>
      </c>
      <c r="AT106" s="43">
        <f t="shared" ref="AT106:AT108" si="559">(AR106/AO$100)*100</f>
        <v>3.3156498673740056</v>
      </c>
      <c r="AU106" s="44">
        <f>(AR106/$AO$115)*100</f>
        <v>0.16104615582826037</v>
      </c>
      <c r="AV106" s="36"/>
      <c r="AW106" s="37"/>
      <c r="AX106" s="38"/>
      <c r="AY106" s="39"/>
      <c r="AZ106" s="40"/>
      <c r="BA106" s="41"/>
      <c r="BB106" s="42"/>
      <c r="BC106" s="43"/>
      <c r="BD106" s="44"/>
      <c r="BE106" s="36"/>
      <c r="BF106" s="37"/>
      <c r="BG106" s="38"/>
      <c r="BH106" s="39"/>
      <c r="BI106" s="40"/>
      <c r="BJ106" s="41"/>
      <c r="BK106" s="42"/>
      <c r="BL106" s="43"/>
      <c r="BM106" s="44"/>
      <c r="BN106" s="36"/>
      <c r="BO106" s="37"/>
      <c r="BP106" s="38"/>
      <c r="BQ106" s="39"/>
      <c r="BR106" s="40"/>
      <c r="BS106" s="41"/>
      <c r="BT106" s="42"/>
      <c r="BU106" s="43"/>
      <c r="BV106" s="44"/>
      <c r="BW106" s="36"/>
      <c r="BX106" s="37"/>
      <c r="BY106" s="38"/>
      <c r="BZ106" s="39"/>
      <c r="CA106" s="40"/>
      <c r="CB106" s="41"/>
      <c r="CC106" s="42"/>
      <c r="CD106" s="43"/>
      <c r="CE106" s="44"/>
      <c r="CF106" s="36"/>
      <c r="CG106" s="37"/>
      <c r="CH106" s="38"/>
      <c r="CI106" s="39"/>
      <c r="CJ106" s="40"/>
      <c r="CK106" s="41"/>
      <c r="CL106" s="42"/>
      <c r="CM106" s="43"/>
      <c r="CN106" s="44"/>
      <c r="CO106" s="36"/>
      <c r="CP106" s="37"/>
      <c r="CQ106" s="38"/>
      <c r="CR106" s="39"/>
      <c r="CS106" s="40"/>
      <c r="CT106" s="41"/>
      <c r="CU106" s="42"/>
      <c r="CV106" s="43"/>
      <c r="CW106" s="44"/>
      <c r="CX106" s="36"/>
      <c r="CY106" s="37"/>
      <c r="CZ106" s="38"/>
      <c r="DA106" s="39"/>
      <c r="DB106" s="40"/>
      <c r="DC106" s="41"/>
      <c r="DD106" s="42"/>
      <c r="DE106" s="43"/>
      <c r="DF106" s="44"/>
    </row>
    <row r="107" spans="1:110">
      <c r="A107" s="34">
        <v>96324</v>
      </c>
      <c r="B107" s="35" t="s">
        <v>92</v>
      </c>
      <c r="C107" s="36">
        <v>543</v>
      </c>
      <c r="D107" s="37">
        <v>190</v>
      </c>
      <c r="E107" s="38">
        <f t="shared" si="543"/>
        <v>733</v>
      </c>
      <c r="F107" s="39">
        <f>(E107/E$100)*100</f>
        <v>18.75639713408393</v>
      </c>
      <c r="G107" s="40">
        <f>(E107/$E$115)*100</f>
        <v>1.3133141024492501</v>
      </c>
      <c r="H107" s="41">
        <v>180</v>
      </c>
      <c r="I107" s="42">
        <f>(H107/E107)*100</f>
        <v>24.556616643929058</v>
      </c>
      <c r="J107" s="43">
        <f>(H107/E$100)*100</f>
        <v>4.6059365404298873</v>
      </c>
      <c r="K107" s="44">
        <f>(H107/$E$115)*100</f>
        <v>0.3225055094691201</v>
      </c>
      <c r="L107" s="36">
        <v>348</v>
      </c>
      <c r="M107" s="37">
        <v>130</v>
      </c>
      <c r="N107" s="38">
        <f t="shared" si="544"/>
        <v>478</v>
      </c>
      <c r="O107" s="39">
        <f t="shared" si="545"/>
        <v>20.168776371308017</v>
      </c>
      <c r="P107" s="40">
        <f>(N107/$N$115)*100</f>
        <v>1.0798599344854851</v>
      </c>
      <c r="Q107" s="41">
        <v>135</v>
      </c>
      <c r="R107" s="42">
        <f t="shared" si="546"/>
        <v>28.24267782426778</v>
      </c>
      <c r="S107" s="43">
        <f t="shared" si="547"/>
        <v>5.6962025316455698</v>
      </c>
      <c r="T107" s="44">
        <f>(Q107/$N$115)*100</f>
        <v>0.30498136225008471</v>
      </c>
      <c r="U107" s="36">
        <v>249</v>
      </c>
      <c r="V107" s="37">
        <v>136</v>
      </c>
      <c r="W107" s="38">
        <f t="shared" si="548"/>
        <v>385</v>
      </c>
      <c r="X107" s="39">
        <f t="shared" si="549"/>
        <v>19.572953736654807</v>
      </c>
      <c r="Y107" s="40">
        <f>(W107/$W$115)*100</f>
        <v>1.0307898259705488</v>
      </c>
      <c r="Z107" s="41">
        <v>77</v>
      </c>
      <c r="AA107" s="42">
        <f t="shared" si="550"/>
        <v>20</v>
      </c>
      <c r="AB107" s="43">
        <f t="shared" si="551"/>
        <v>3.9145907473309607</v>
      </c>
      <c r="AC107" s="44">
        <f>(Z107/$W$115)*100</f>
        <v>0.20615796519410978</v>
      </c>
      <c r="AD107" s="36">
        <v>202</v>
      </c>
      <c r="AE107" s="37">
        <v>122</v>
      </c>
      <c r="AF107" s="38">
        <f t="shared" si="552"/>
        <v>324</v>
      </c>
      <c r="AG107" s="39">
        <f t="shared" si="553"/>
        <v>18.440523619806488</v>
      </c>
      <c r="AH107" s="40">
        <f>(AF107/$AF$115)*100</f>
        <v>0.92600531595644353</v>
      </c>
      <c r="AI107" s="41">
        <v>147</v>
      </c>
      <c r="AJ107" s="42">
        <f t="shared" si="554"/>
        <v>45.370370370370374</v>
      </c>
      <c r="AK107" s="43">
        <f t="shared" si="555"/>
        <v>8.3665338645418323</v>
      </c>
      <c r="AL107" s="44">
        <f>(AI107/$AF$115)*100</f>
        <v>0.42013204149875677</v>
      </c>
      <c r="AM107" s="36">
        <v>158</v>
      </c>
      <c r="AN107" s="37">
        <v>109</v>
      </c>
      <c r="AO107" s="38">
        <f t="shared" si="556"/>
        <v>267</v>
      </c>
      <c r="AP107" s="39">
        <f t="shared" si="557"/>
        <v>17.705570291777189</v>
      </c>
      <c r="AQ107" s="40">
        <f>(AO107/$AO$115)*100</f>
        <v>0.85998647212291046</v>
      </c>
      <c r="AR107" s="41">
        <v>116</v>
      </c>
      <c r="AS107" s="42">
        <f t="shared" si="558"/>
        <v>43.445692883895134</v>
      </c>
      <c r="AT107" s="43">
        <f t="shared" si="559"/>
        <v>7.6923076923076925</v>
      </c>
      <c r="AU107" s="44">
        <f>(AR107/$AO$115)*100</f>
        <v>0.3736270815215641</v>
      </c>
      <c r="AV107" s="36">
        <v>103</v>
      </c>
      <c r="AW107" s="37">
        <v>85</v>
      </c>
      <c r="AX107" s="38">
        <f t="shared" ref="AX107:AX108" si="560">SUM(AV107:AW107)</f>
        <v>188</v>
      </c>
      <c r="AY107" s="39">
        <f t="shared" ref="AY107:AY108" si="561">(AX107/AX$100)*100</f>
        <v>16.936936936936934</v>
      </c>
      <c r="AZ107" s="40">
        <f>(AX107/$AX$115)*100</f>
        <v>0.51965282768533361</v>
      </c>
      <c r="BA107" s="41">
        <v>78</v>
      </c>
      <c r="BB107" s="42">
        <f t="shared" ref="BB107:BB108" si="562">(BA107/AX107)*100</f>
        <v>41.48936170212766</v>
      </c>
      <c r="BC107" s="43">
        <f t="shared" ref="BC107:BC108" si="563">(BA107/AX$100)*100</f>
        <v>7.0270270270270272</v>
      </c>
      <c r="BD107" s="44">
        <f>(BA107/$AX$115)*100</f>
        <v>0.21560064127370224</v>
      </c>
      <c r="BE107" s="36">
        <v>203</v>
      </c>
      <c r="BF107" s="37">
        <v>101</v>
      </c>
      <c r="BG107" s="38">
        <f t="shared" ref="BG107:BG108" si="564">SUM(BE107:BF107)</f>
        <v>304</v>
      </c>
      <c r="BH107" s="39">
        <f t="shared" ref="BH107:BH108" si="565">(BG107/BG$100)*100</f>
        <v>23.277182235834609</v>
      </c>
      <c r="BI107" s="40">
        <f>(BG107/$BG$115)*100</f>
        <v>1.1088011088011087</v>
      </c>
      <c r="BJ107" s="41">
        <v>145</v>
      </c>
      <c r="BK107" s="42">
        <f t="shared" ref="BK107:BK108" si="566">(BJ107/BG107)*100</f>
        <v>47.69736842105263</v>
      </c>
      <c r="BL107" s="43">
        <f t="shared" ref="BL107:BL108" si="567">(BJ107/BG$100)*100</f>
        <v>11.10260336906585</v>
      </c>
      <c r="BM107" s="44">
        <f>(BJ107/$BG$115)*100</f>
        <v>0.52886894992158151</v>
      </c>
      <c r="BN107" s="36">
        <v>196</v>
      </c>
      <c r="BO107" s="37">
        <v>100</v>
      </c>
      <c r="BP107" s="38">
        <f t="shared" ref="BP107:BP108" si="568">SUM(BN107:BO107)</f>
        <v>296</v>
      </c>
      <c r="BQ107" s="39">
        <f t="shared" ref="BQ107:BQ108" si="569">(BP107/BP$100)*100</f>
        <v>23.325453112687157</v>
      </c>
      <c r="BR107" s="40">
        <f>(BP107/$BP$115)*100</f>
        <v>1.1162650375230982</v>
      </c>
      <c r="BS107" s="41">
        <v>139</v>
      </c>
      <c r="BT107" s="42">
        <f t="shared" ref="BT107" si="570">(BS107/BP107)*100</f>
        <v>46.95945945945946</v>
      </c>
      <c r="BU107" s="43">
        <f t="shared" ref="BU107:BU108" si="571">(BS107/BP$100)*100</f>
        <v>10.95350669818755</v>
      </c>
      <c r="BV107" s="44">
        <f>(BS107/$BP$115)*100</f>
        <v>0.52419202775577933</v>
      </c>
      <c r="BW107" s="36">
        <v>176</v>
      </c>
      <c r="BX107" s="37">
        <v>109</v>
      </c>
      <c r="BY107" s="38">
        <f t="shared" ref="BY107:BY108" si="572">SUM(BW107:BX107)</f>
        <v>285</v>
      </c>
      <c r="BZ107" s="39">
        <f t="shared" ref="BZ107:BZ108" si="573">(BY107/BY$100)*100</f>
        <v>24.718126626192539</v>
      </c>
      <c r="CA107" s="40">
        <f>(BY107/$BY$115)*100</f>
        <v>1.0522817899867081</v>
      </c>
      <c r="CB107" s="41">
        <v>166</v>
      </c>
      <c r="CC107" s="42">
        <f t="shared" ref="CC107:CC108" si="574">(CB107/BY107)*100</f>
        <v>58.245614035087726</v>
      </c>
      <c r="CD107" s="43">
        <f t="shared" ref="CD107:CD108" si="575">(CB107/BY$100)*100</f>
        <v>14.397224631396357</v>
      </c>
      <c r="CE107" s="44">
        <f>(CB107/$BY$115)*100</f>
        <v>0.61290798995717022</v>
      </c>
      <c r="CF107" s="36">
        <v>160</v>
      </c>
      <c r="CG107" s="37">
        <v>78</v>
      </c>
      <c r="CH107" s="38">
        <f t="shared" ref="CH107:CH108" si="576">SUM(CF107:CG107)</f>
        <v>238</v>
      </c>
      <c r="CI107" s="39">
        <f t="shared" ref="CI107:CI108" si="577">(CH107/CH$100)*100</f>
        <v>22.389463781749765</v>
      </c>
      <c r="CJ107" s="40">
        <f>(CH107/$CH$115)*100</f>
        <v>1.0979885587746816</v>
      </c>
      <c r="CK107" s="41">
        <v>125</v>
      </c>
      <c r="CL107" s="42">
        <f>(CK107/CH107)*100</f>
        <v>52.52100840336135</v>
      </c>
      <c r="CM107" s="43">
        <f t="shared" ref="CM107:CM108" si="578">(CK107/CH$100)*100</f>
        <v>11.759172154280337</v>
      </c>
      <c r="CN107" s="44">
        <f t="shared" ref="CN107:CN108" si="579">(CK107/$CH$115)*100</f>
        <v>0.57667466322199668</v>
      </c>
      <c r="CO107" s="36"/>
      <c r="CP107" s="37"/>
      <c r="CQ107" s="38"/>
      <c r="CR107" s="39"/>
      <c r="CS107" s="40"/>
      <c r="CT107" s="41"/>
      <c r="CU107" s="42"/>
      <c r="CV107" s="43"/>
      <c r="CW107" s="44"/>
      <c r="CX107" s="36"/>
      <c r="CY107" s="37"/>
      <c r="CZ107" s="38"/>
      <c r="DA107" s="39"/>
      <c r="DB107" s="40"/>
      <c r="DC107" s="41"/>
      <c r="DD107" s="42"/>
      <c r="DE107" s="43"/>
      <c r="DF107" s="44"/>
    </row>
    <row r="108" spans="1:110">
      <c r="A108" s="34">
        <v>96334</v>
      </c>
      <c r="B108" s="35" t="s">
        <v>93</v>
      </c>
      <c r="C108" s="36">
        <v>1155</v>
      </c>
      <c r="D108" s="37">
        <v>412</v>
      </c>
      <c r="E108" s="38">
        <f t="shared" si="543"/>
        <v>1567</v>
      </c>
      <c r="F108" s="39">
        <f>(E108/E$100)*100</f>
        <v>40.09723643807574</v>
      </c>
      <c r="G108" s="40">
        <f>(E108/$E$115)*100</f>
        <v>2.8075896296561731</v>
      </c>
      <c r="H108" s="41">
        <v>391</v>
      </c>
      <c r="I108" s="42">
        <f>(H108/E108)*100</f>
        <v>24.952137843012125</v>
      </c>
      <c r="J108" s="43">
        <f>(H108/E$100)*100</f>
        <v>10.005117707267145</v>
      </c>
      <c r="K108" s="44">
        <f>(H108/$E$115)*100</f>
        <v>0.70055363445792196</v>
      </c>
      <c r="L108" s="36">
        <v>647</v>
      </c>
      <c r="M108" s="37">
        <v>233</v>
      </c>
      <c r="N108" s="38">
        <f t="shared" si="544"/>
        <v>880</v>
      </c>
      <c r="O108" s="39">
        <f t="shared" si="545"/>
        <v>37.130801687763714</v>
      </c>
      <c r="P108" s="40">
        <f>(N108/$N$115)*100</f>
        <v>1.9880266576301819</v>
      </c>
      <c r="Q108" s="41">
        <v>274</v>
      </c>
      <c r="R108" s="42">
        <f t="shared" si="546"/>
        <v>31.136363636363633</v>
      </c>
      <c r="S108" s="43">
        <f t="shared" si="547"/>
        <v>11.561181434599156</v>
      </c>
      <c r="T108" s="44">
        <f>(Q108/$N$115)*100</f>
        <v>0.61899920930757935</v>
      </c>
      <c r="U108" s="36">
        <v>502</v>
      </c>
      <c r="V108" s="37">
        <v>216</v>
      </c>
      <c r="W108" s="38">
        <f t="shared" si="548"/>
        <v>718</v>
      </c>
      <c r="X108" s="39">
        <f t="shared" si="549"/>
        <v>36.502287747839354</v>
      </c>
      <c r="Y108" s="40">
        <f>(W108/$W$115)*100</f>
        <v>1.92235609103079</v>
      </c>
      <c r="Z108" s="41">
        <v>176</v>
      </c>
      <c r="AA108" s="42">
        <f t="shared" si="550"/>
        <v>24.512534818941504</v>
      </c>
      <c r="AB108" s="43">
        <f t="shared" si="551"/>
        <v>8.9476359938993397</v>
      </c>
      <c r="AC108" s="44">
        <f>(Z108/$W$115)*100</f>
        <v>0.47121820615796517</v>
      </c>
      <c r="AD108" s="36">
        <v>402</v>
      </c>
      <c r="AE108" s="37">
        <v>243</v>
      </c>
      <c r="AF108" s="38">
        <f t="shared" si="552"/>
        <v>645</v>
      </c>
      <c r="AG108" s="39">
        <f t="shared" si="553"/>
        <v>36.710301650540693</v>
      </c>
      <c r="AH108" s="40">
        <f>(AF108/$AF$115)*100</f>
        <v>1.8434365086169939</v>
      </c>
      <c r="AI108" s="41">
        <v>282</v>
      </c>
      <c r="AJ108" s="42">
        <f t="shared" si="554"/>
        <v>43.720930232558139</v>
      </c>
      <c r="AK108" s="43">
        <f t="shared" si="555"/>
        <v>16.050085372794538</v>
      </c>
      <c r="AL108" s="44">
        <f>(AI108/$AF$115)*100</f>
        <v>0.80596758981394157</v>
      </c>
      <c r="AM108" s="36">
        <v>335</v>
      </c>
      <c r="AN108" s="37">
        <v>219</v>
      </c>
      <c r="AO108" s="38">
        <f t="shared" si="556"/>
        <v>554</v>
      </c>
      <c r="AP108" s="39">
        <f t="shared" si="557"/>
        <v>36.737400530503976</v>
      </c>
      <c r="AQ108" s="40">
        <f>(AO108/$AO$115)*100</f>
        <v>1.7843914065771249</v>
      </c>
      <c r="AR108" s="41">
        <v>249</v>
      </c>
      <c r="AS108" s="42">
        <f t="shared" si="558"/>
        <v>44.945848375451263</v>
      </c>
      <c r="AT108" s="43">
        <f t="shared" si="559"/>
        <v>16.511936339522546</v>
      </c>
      <c r="AU108" s="44">
        <f>(AR108/$AO$115)*100</f>
        <v>0.80200985602473673</v>
      </c>
      <c r="AV108" s="36">
        <v>236</v>
      </c>
      <c r="AW108" s="37">
        <v>138</v>
      </c>
      <c r="AX108" s="38">
        <f t="shared" si="560"/>
        <v>374</v>
      </c>
      <c r="AY108" s="39">
        <f t="shared" si="561"/>
        <v>33.693693693693696</v>
      </c>
      <c r="AZ108" s="40">
        <f>(AX108/$AX$115)*100</f>
        <v>1.0337774337995467</v>
      </c>
      <c r="BA108" s="41">
        <v>121</v>
      </c>
      <c r="BB108" s="42">
        <f t="shared" si="562"/>
        <v>32.352941176470587</v>
      </c>
      <c r="BC108" s="43">
        <f t="shared" si="563"/>
        <v>10.900900900900901</v>
      </c>
      <c r="BD108" s="44">
        <f>(BA108/$AX$115)*100</f>
        <v>0.33445740505279448</v>
      </c>
      <c r="BE108" s="36">
        <v>341</v>
      </c>
      <c r="BF108" s="37">
        <v>172</v>
      </c>
      <c r="BG108" s="38">
        <f t="shared" si="564"/>
        <v>513</v>
      </c>
      <c r="BH108" s="39">
        <f t="shared" si="565"/>
        <v>39.280245022970902</v>
      </c>
      <c r="BI108" s="40">
        <f>(BG108/$BG$115)*100</f>
        <v>1.8711018711018712</v>
      </c>
      <c r="BJ108" s="41">
        <v>244</v>
      </c>
      <c r="BK108" s="42">
        <f t="shared" si="566"/>
        <v>47.563352826510716</v>
      </c>
      <c r="BL108" s="43">
        <f t="shared" si="567"/>
        <v>18.683001531393568</v>
      </c>
      <c r="BM108" s="44">
        <f>(BJ108/$BG$115)*100</f>
        <v>0.88995878469562673</v>
      </c>
      <c r="BN108" s="36">
        <v>344</v>
      </c>
      <c r="BO108" s="37">
        <v>197</v>
      </c>
      <c r="BP108" s="38">
        <f t="shared" si="568"/>
        <v>541</v>
      </c>
      <c r="BQ108" s="39">
        <f t="shared" si="569"/>
        <v>42.631993695823482</v>
      </c>
      <c r="BR108" s="40">
        <f>(BP108/$BP$115)*100</f>
        <v>2.0402006260135006</v>
      </c>
      <c r="BS108" s="41">
        <v>291</v>
      </c>
      <c r="BT108" s="42">
        <f>(BS108/BP108)*100</f>
        <v>53.789279112754166</v>
      </c>
      <c r="BU108" s="43">
        <f t="shared" si="571"/>
        <v>22.93144208037825</v>
      </c>
      <c r="BV108" s="44">
        <f>(BS108/$BP$115)*100</f>
        <v>1.0974092091865597</v>
      </c>
      <c r="BW108" s="36">
        <v>325</v>
      </c>
      <c r="BX108" s="37">
        <v>222</v>
      </c>
      <c r="BY108" s="38">
        <f t="shared" si="572"/>
        <v>547</v>
      </c>
      <c r="BZ108" s="39">
        <f t="shared" si="573"/>
        <v>47.441457068516911</v>
      </c>
      <c r="CA108" s="40">
        <f>(BY108/$BY$115)*100</f>
        <v>2.0196425934130855</v>
      </c>
      <c r="CB108" s="41">
        <v>362</v>
      </c>
      <c r="CC108" s="42">
        <f t="shared" si="574"/>
        <v>66.179159049360152</v>
      </c>
      <c r="CD108" s="43">
        <f t="shared" si="575"/>
        <v>31.396357328707719</v>
      </c>
      <c r="CE108" s="44">
        <f>(CB108/$BY$115)*100</f>
        <v>1.3365824841234677</v>
      </c>
      <c r="CF108" s="36">
        <v>284</v>
      </c>
      <c r="CG108" s="37">
        <v>154</v>
      </c>
      <c r="CH108" s="38">
        <f t="shared" si="576"/>
        <v>438</v>
      </c>
      <c r="CI108" s="39">
        <f t="shared" si="577"/>
        <v>41.204139228598308</v>
      </c>
      <c r="CJ108" s="40">
        <f>(CH108/$CH$115)*100</f>
        <v>2.0206680199298761</v>
      </c>
      <c r="CK108" s="41">
        <v>249</v>
      </c>
      <c r="CL108" s="42">
        <f t="shared" ref="CL108" si="580">(CK108/CH108)*100</f>
        <v>56.849315068493155</v>
      </c>
      <c r="CM108" s="43">
        <f t="shared" si="578"/>
        <v>23.424270931326436</v>
      </c>
      <c r="CN108" s="44">
        <f t="shared" si="579"/>
        <v>1.1487359291382175</v>
      </c>
      <c r="CO108" s="36"/>
      <c r="CP108" s="37"/>
      <c r="CQ108" s="38"/>
      <c r="CR108" s="39"/>
      <c r="CS108" s="40"/>
      <c r="CT108" s="41"/>
      <c r="CU108" s="42"/>
      <c r="CV108" s="43"/>
      <c r="CW108" s="44"/>
      <c r="CX108" s="36"/>
      <c r="CY108" s="37"/>
      <c r="CZ108" s="38"/>
      <c r="DA108" s="39"/>
      <c r="DB108" s="40"/>
      <c r="DC108" s="41"/>
      <c r="DD108" s="42"/>
      <c r="DE108" s="43"/>
      <c r="DF108" s="44"/>
    </row>
    <row r="109" spans="1:110">
      <c r="A109" s="34">
        <v>96414</v>
      </c>
      <c r="B109" s="35" t="s">
        <v>256</v>
      </c>
      <c r="C109" s="36"/>
      <c r="D109" s="37"/>
      <c r="E109" s="38"/>
      <c r="F109" s="39"/>
      <c r="G109" s="40"/>
      <c r="H109" s="41"/>
      <c r="I109" s="42"/>
      <c r="J109" s="43"/>
      <c r="K109" s="44"/>
      <c r="L109" s="36"/>
      <c r="M109" s="37"/>
      <c r="N109" s="38"/>
      <c r="O109" s="39"/>
      <c r="P109" s="40"/>
      <c r="Q109" s="41"/>
      <c r="R109" s="42"/>
      <c r="S109" s="43"/>
      <c r="T109" s="44"/>
      <c r="U109" s="36"/>
      <c r="V109" s="37"/>
      <c r="W109" s="38"/>
      <c r="X109" s="39"/>
      <c r="Y109" s="40"/>
      <c r="Z109" s="41"/>
      <c r="AA109" s="42"/>
      <c r="AB109" s="43"/>
      <c r="AC109" s="44"/>
      <c r="AD109" s="36"/>
      <c r="AE109" s="37"/>
      <c r="AF109" s="38"/>
      <c r="AG109" s="39"/>
      <c r="AH109" s="40"/>
      <c r="AI109" s="41"/>
      <c r="AJ109" s="42"/>
      <c r="AK109" s="43"/>
      <c r="AL109" s="44"/>
      <c r="AM109" s="36"/>
      <c r="AN109" s="37"/>
      <c r="AO109" s="38"/>
      <c r="AP109" s="39"/>
      <c r="AQ109" s="40"/>
      <c r="AR109" s="41"/>
      <c r="AS109" s="42"/>
      <c r="AT109" s="43"/>
      <c r="AU109" s="44"/>
      <c r="AV109" s="36"/>
      <c r="AW109" s="37"/>
      <c r="AX109" s="38"/>
      <c r="AY109" s="39"/>
      <c r="AZ109" s="40"/>
      <c r="BA109" s="41"/>
      <c r="BB109" s="42"/>
      <c r="BC109" s="43"/>
      <c r="BD109" s="44"/>
      <c r="BE109" s="36"/>
      <c r="BF109" s="37"/>
      <c r="BG109" s="38"/>
      <c r="BH109" s="39"/>
      <c r="BI109" s="40"/>
      <c r="BJ109" s="41"/>
      <c r="BK109" s="42"/>
      <c r="BL109" s="43"/>
      <c r="BM109" s="44"/>
      <c r="BN109" s="36"/>
      <c r="BO109" s="37"/>
      <c r="BP109" s="38"/>
      <c r="BQ109" s="39"/>
      <c r="BR109" s="40"/>
      <c r="BS109" s="41"/>
      <c r="BT109" s="42"/>
      <c r="BU109" s="43"/>
      <c r="BV109" s="44"/>
      <c r="BW109" s="36"/>
      <c r="BX109" s="37"/>
      <c r="BY109" s="38"/>
      <c r="BZ109" s="39"/>
      <c r="CA109" s="40"/>
      <c r="CB109" s="41"/>
      <c r="CC109" s="42"/>
      <c r="CD109" s="43"/>
      <c r="CE109" s="44"/>
      <c r="CF109" s="36"/>
      <c r="CG109" s="37"/>
      <c r="CH109" s="38"/>
      <c r="CI109" s="39"/>
      <c r="CJ109" s="40"/>
      <c r="CK109" s="41"/>
      <c r="CL109" s="42"/>
      <c r="CM109" s="43"/>
      <c r="CN109" s="44"/>
      <c r="CO109" s="36">
        <v>363</v>
      </c>
      <c r="CP109" s="37">
        <v>196</v>
      </c>
      <c r="CQ109" s="38">
        <f t="shared" ref="CQ109" si="581">SUM(CO109:CP109)</f>
        <v>559</v>
      </c>
      <c r="CR109" s="39">
        <f t="shared" ref="CR109" si="582">(CQ109/CQ$100)*100</f>
        <v>42.737003058103973</v>
      </c>
      <c r="CS109" s="40">
        <f t="shared" ref="CS109:CS113" si="583">(CQ109/$CQ$115)*100</f>
        <v>2.6737456354331086</v>
      </c>
      <c r="CT109" s="41">
        <f>CQ109-312</f>
        <v>247</v>
      </c>
      <c r="CU109" s="42">
        <f t="shared" ref="CU109" si="584">(CT109/CQ109)*100</f>
        <v>44.186046511627907</v>
      </c>
      <c r="CV109" s="43">
        <f t="shared" ref="CV109" si="585">(CT109/CQ$100)*100</f>
        <v>18.883792048929664</v>
      </c>
      <c r="CW109" s="44">
        <f t="shared" ref="CW109:CW113" si="586">(CT109/$CQ$115)*100</f>
        <v>1.1814224900750945</v>
      </c>
      <c r="CX109" s="36">
        <v>299</v>
      </c>
      <c r="CY109" s="37">
        <v>208</v>
      </c>
      <c r="CZ109" s="38">
        <f t="shared" ref="CZ109:CZ111" si="587">SUM(CX109:CY109)</f>
        <v>507</v>
      </c>
      <c r="DA109" s="39">
        <f t="shared" ref="DA109:DA111" si="588">(CZ109/CZ$100)*100</f>
        <v>36.240171551107935</v>
      </c>
      <c r="DB109" s="40">
        <f t="shared" ref="DB109:DB114" si="589">(CZ109/$CZ$115)*100</f>
        <v>2.1747522841333162</v>
      </c>
      <c r="DC109" s="41">
        <f>CZ109-280</f>
        <v>227</v>
      </c>
      <c r="DD109" s="42">
        <f t="shared" ref="DD109" si="590">(DC109/CZ109)*100</f>
        <v>44.773175542406314</v>
      </c>
      <c r="DE109" s="43">
        <f t="shared" ref="DE109:DE111" si="591">(DC109/CZ$100)*100</f>
        <v>16.225875625446747</v>
      </c>
      <c r="DF109" s="44">
        <f t="shared" si="296"/>
        <v>0.97370565778750051</v>
      </c>
    </row>
    <row r="110" spans="1:110">
      <c r="A110" s="34">
        <v>96424</v>
      </c>
      <c r="B110" s="35" t="s">
        <v>257</v>
      </c>
      <c r="C110" s="36"/>
      <c r="D110" s="37"/>
      <c r="E110" s="38"/>
      <c r="F110" s="39"/>
      <c r="G110" s="40"/>
      <c r="H110" s="41"/>
      <c r="I110" s="42"/>
      <c r="J110" s="43"/>
      <c r="K110" s="44"/>
      <c r="L110" s="36"/>
      <c r="M110" s="37"/>
      <c r="N110" s="38"/>
      <c r="O110" s="39"/>
      <c r="P110" s="40"/>
      <c r="Q110" s="41"/>
      <c r="R110" s="42"/>
      <c r="S110" s="43"/>
      <c r="T110" s="44"/>
      <c r="U110" s="36"/>
      <c r="V110" s="37"/>
      <c r="W110" s="38"/>
      <c r="X110" s="39"/>
      <c r="Y110" s="40"/>
      <c r="Z110" s="41"/>
      <c r="AA110" s="42"/>
      <c r="AB110" s="43"/>
      <c r="AC110" s="44"/>
      <c r="AD110" s="36"/>
      <c r="AE110" s="37"/>
      <c r="AF110" s="38"/>
      <c r="AG110" s="39"/>
      <c r="AH110" s="40"/>
      <c r="AI110" s="41"/>
      <c r="AJ110" s="42"/>
      <c r="AK110" s="43"/>
      <c r="AL110" s="44"/>
      <c r="AM110" s="36"/>
      <c r="AN110" s="37"/>
      <c r="AO110" s="38"/>
      <c r="AP110" s="39"/>
      <c r="AQ110" s="40"/>
      <c r="AR110" s="41"/>
      <c r="AS110" s="42"/>
      <c r="AT110" s="43"/>
      <c r="AU110" s="44"/>
      <c r="AV110" s="36"/>
      <c r="AW110" s="37"/>
      <c r="AX110" s="38"/>
      <c r="AY110" s="39"/>
      <c r="AZ110" s="40"/>
      <c r="BA110" s="41"/>
      <c r="BB110" s="42"/>
      <c r="BC110" s="43"/>
      <c r="BD110" s="44"/>
      <c r="BE110" s="36"/>
      <c r="BF110" s="37"/>
      <c r="BG110" s="38"/>
      <c r="BH110" s="39"/>
      <c r="BI110" s="40"/>
      <c r="BJ110" s="41"/>
      <c r="BK110" s="42"/>
      <c r="BL110" s="43"/>
      <c r="BM110" s="44"/>
      <c r="BN110" s="36"/>
      <c r="BO110" s="37"/>
      <c r="BP110" s="38"/>
      <c r="BQ110" s="39"/>
      <c r="BR110" s="40"/>
      <c r="BS110" s="41"/>
      <c r="BT110" s="42"/>
      <c r="BU110" s="43"/>
      <c r="BV110" s="44"/>
      <c r="BW110" s="36"/>
      <c r="BX110" s="37"/>
      <c r="BY110" s="38"/>
      <c r="BZ110" s="39"/>
      <c r="CA110" s="40"/>
      <c r="CB110" s="41"/>
      <c r="CC110" s="42"/>
      <c r="CD110" s="43"/>
      <c r="CE110" s="44"/>
      <c r="CF110" s="36"/>
      <c r="CG110" s="37"/>
      <c r="CH110" s="38"/>
      <c r="CI110" s="39"/>
      <c r="CJ110" s="40"/>
      <c r="CK110" s="41"/>
      <c r="CL110" s="42"/>
      <c r="CM110" s="43"/>
      <c r="CN110" s="44"/>
      <c r="CO110" s="36">
        <v>57</v>
      </c>
      <c r="CP110" s="37">
        <v>40</v>
      </c>
      <c r="CQ110" s="38">
        <f t="shared" ref="CQ110:CQ111" si="592">SUM(CO110:CP110)</f>
        <v>97</v>
      </c>
      <c r="CR110" s="39">
        <f t="shared" ref="CR110:CR111" si="593">(CQ110/CQ$100)*100</f>
        <v>7.4159021406727827</v>
      </c>
      <c r="CS110" s="40">
        <f t="shared" si="583"/>
        <v>0.46395943942220313</v>
      </c>
      <c r="CT110" s="41">
        <f>CQ110-58</f>
        <v>39</v>
      </c>
      <c r="CU110" s="42">
        <f>(CT110/CQ110)*100</f>
        <v>40.206185567010309</v>
      </c>
      <c r="CV110" s="43">
        <f t="shared" ref="CV110:CV111" si="594">(CT110/CQ$100)*100</f>
        <v>2.9816513761467891</v>
      </c>
      <c r="CW110" s="44">
        <f t="shared" si="586"/>
        <v>0.18654039316975177</v>
      </c>
      <c r="CX110" s="36">
        <v>83</v>
      </c>
      <c r="CY110" s="37">
        <v>54</v>
      </c>
      <c r="CZ110" s="38">
        <f t="shared" si="587"/>
        <v>137</v>
      </c>
      <c r="DA110" s="39">
        <f t="shared" si="588"/>
        <v>9.7927090779127948</v>
      </c>
      <c r="DB110" s="40">
        <f t="shared" si="589"/>
        <v>0.58765495646205979</v>
      </c>
      <c r="DC110" s="41">
        <f>CZ110-73</f>
        <v>64</v>
      </c>
      <c r="DD110" s="42">
        <f>(DC110/CZ110)*100</f>
        <v>46.715328467153284</v>
      </c>
      <c r="DE110" s="43">
        <f t="shared" si="591"/>
        <v>4.5746962115796999</v>
      </c>
      <c r="DF110" s="44">
        <f t="shared" si="296"/>
        <v>0.2745249431647579</v>
      </c>
    </row>
    <row r="111" spans="1:110">
      <c r="A111" s="34">
        <v>96434</v>
      </c>
      <c r="B111" s="35" t="s">
        <v>258</v>
      </c>
      <c r="C111" s="36"/>
      <c r="D111" s="37"/>
      <c r="E111" s="38"/>
      <c r="F111" s="39"/>
      <c r="G111" s="40"/>
      <c r="H111" s="41"/>
      <c r="I111" s="42"/>
      <c r="J111" s="43"/>
      <c r="K111" s="44"/>
      <c r="L111" s="36"/>
      <c r="M111" s="37"/>
      <c r="N111" s="38"/>
      <c r="O111" s="39"/>
      <c r="P111" s="40"/>
      <c r="Q111" s="41"/>
      <c r="R111" s="42"/>
      <c r="S111" s="43"/>
      <c r="T111" s="44"/>
      <c r="U111" s="36"/>
      <c r="V111" s="37"/>
      <c r="W111" s="38"/>
      <c r="X111" s="39"/>
      <c r="Y111" s="40"/>
      <c r="Z111" s="41"/>
      <c r="AA111" s="42"/>
      <c r="AB111" s="43"/>
      <c r="AC111" s="44"/>
      <c r="AD111" s="36"/>
      <c r="AE111" s="37"/>
      <c r="AF111" s="38"/>
      <c r="AG111" s="39"/>
      <c r="AH111" s="40"/>
      <c r="AI111" s="41"/>
      <c r="AJ111" s="42"/>
      <c r="AK111" s="43"/>
      <c r="AL111" s="44"/>
      <c r="AM111" s="36"/>
      <c r="AN111" s="37"/>
      <c r="AO111" s="38"/>
      <c r="AP111" s="39"/>
      <c r="AQ111" s="40"/>
      <c r="AR111" s="41"/>
      <c r="AS111" s="42"/>
      <c r="AT111" s="43"/>
      <c r="AU111" s="44"/>
      <c r="AV111" s="36"/>
      <c r="AW111" s="37"/>
      <c r="AX111" s="38"/>
      <c r="AY111" s="39"/>
      <c r="AZ111" s="40"/>
      <c r="BA111" s="41"/>
      <c r="BB111" s="42"/>
      <c r="BC111" s="43"/>
      <c r="BD111" s="44"/>
      <c r="BE111" s="36"/>
      <c r="BF111" s="37"/>
      <c r="BG111" s="38"/>
      <c r="BH111" s="39"/>
      <c r="BI111" s="40"/>
      <c r="BJ111" s="41"/>
      <c r="BK111" s="42"/>
      <c r="BL111" s="43"/>
      <c r="BM111" s="44"/>
      <c r="BN111" s="36"/>
      <c r="BO111" s="37"/>
      <c r="BP111" s="38"/>
      <c r="BQ111" s="39"/>
      <c r="BR111" s="40"/>
      <c r="BS111" s="41"/>
      <c r="BT111" s="42"/>
      <c r="BU111" s="43"/>
      <c r="BV111" s="44"/>
      <c r="BW111" s="36"/>
      <c r="BX111" s="37"/>
      <c r="BY111" s="38"/>
      <c r="BZ111" s="39"/>
      <c r="CA111" s="40"/>
      <c r="CB111" s="41"/>
      <c r="CC111" s="42"/>
      <c r="CD111" s="43"/>
      <c r="CE111" s="44"/>
      <c r="CF111" s="36"/>
      <c r="CG111" s="37"/>
      <c r="CH111" s="38"/>
      <c r="CI111" s="39"/>
      <c r="CJ111" s="40"/>
      <c r="CK111" s="41"/>
      <c r="CL111" s="42"/>
      <c r="CM111" s="43"/>
      <c r="CN111" s="44"/>
      <c r="CO111" s="36">
        <v>163</v>
      </c>
      <c r="CP111" s="37">
        <v>93</v>
      </c>
      <c r="CQ111" s="38">
        <f t="shared" si="592"/>
        <v>256</v>
      </c>
      <c r="CR111" s="39">
        <f t="shared" si="593"/>
        <v>19.571865443425075</v>
      </c>
      <c r="CS111" s="40">
        <f t="shared" si="583"/>
        <v>1.2244702731142678</v>
      </c>
      <c r="CT111" s="41">
        <f>CQ111-157</f>
        <v>99</v>
      </c>
      <c r="CU111" s="42">
        <f t="shared" ref="CU111" si="595">(CT111/CQ111)*100</f>
        <v>38.671875</v>
      </c>
      <c r="CV111" s="43">
        <f t="shared" si="594"/>
        <v>7.5688073394495419</v>
      </c>
      <c r="CW111" s="44">
        <f t="shared" si="586"/>
        <v>0.47352561343090832</v>
      </c>
      <c r="CX111" s="36">
        <v>182</v>
      </c>
      <c r="CY111" s="37">
        <v>97</v>
      </c>
      <c r="CZ111" s="38">
        <f t="shared" si="587"/>
        <v>279</v>
      </c>
      <c r="DA111" s="39">
        <f t="shared" si="588"/>
        <v>19.942816297355254</v>
      </c>
      <c r="DB111" s="40">
        <f t="shared" si="589"/>
        <v>1.1967571741088663</v>
      </c>
      <c r="DC111" s="41">
        <f>CZ111-158</f>
        <v>121</v>
      </c>
      <c r="DD111" s="42">
        <f t="shared" ref="DD111" si="596">(DC111/CZ111)*100</f>
        <v>43.369175627240139</v>
      </c>
      <c r="DE111" s="43">
        <f t="shared" si="591"/>
        <v>8.64903502501787</v>
      </c>
      <c r="DF111" s="44">
        <f t="shared" si="296"/>
        <v>0.51902372067087033</v>
      </c>
    </row>
    <row r="112" spans="1:110">
      <c r="A112" s="385" t="s">
        <v>156</v>
      </c>
      <c r="B112" s="386"/>
      <c r="C112" s="16"/>
      <c r="D112" s="17"/>
      <c r="E112" s="18"/>
      <c r="F112" s="19"/>
      <c r="G112" s="20"/>
      <c r="H112" s="21"/>
      <c r="I112" s="22"/>
      <c r="J112" s="23"/>
      <c r="K112" s="24"/>
      <c r="L112" s="16"/>
      <c r="M112" s="17"/>
      <c r="N112" s="18"/>
      <c r="O112" s="19"/>
      <c r="P112" s="20"/>
      <c r="Q112" s="21"/>
      <c r="R112" s="22"/>
      <c r="S112" s="23"/>
      <c r="T112" s="24"/>
      <c r="U112" s="16"/>
      <c r="V112" s="17"/>
      <c r="W112" s="18"/>
      <c r="X112" s="19"/>
      <c r="Y112" s="20"/>
      <c r="Z112" s="21"/>
      <c r="AA112" s="22"/>
      <c r="AB112" s="23"/>
      <c r="AC112" s="24"/>
      <c r="AD112" s="16"/>
      <c r="AE112" s="17"/>
      <c r="AF112" s="18"/>
      <c r="AG112" s="19"/>
      <c r="AH112" s="20"/>
      <c r="AI112" s="21"/>
      <c r="AJ112" s="22"/>
      <c r="AK112" s="23"/>
      <c r="AL112" s="24"/>
      <c r="AM112" s="16"/>
      <c r="AN112" s="17"/>
      <c r="AO112" s="18"/>
      <c r="AP112" s="19"/>
      <c r="AQ112" s="20"/>
      <c r="AR112" s="21"/>
      <c r="AS112" s="22"/>
      <c r="AT112" s="23"/>
      <c r="AU112" s="24"/>
      <c r="AV112" s="16"/>
      <c r="AW112" s="17"/>
      <c r="AX112" s="18"/>
      <c r="AY112" s="19"/>
      <c r="AZ112" s="20"/>
      <c r="BA112" s="21"/>
      <c r="BB112" s="22"/>
      <c r="BC112" s="23"/>
      <c r="BD112" s="24"/>
      <c r="BE112" s="16"/>
      <c r="BF112" s="17"/>
      <c r="BG112" s="18"/>
      <c r="BH112" s="19"/>
      <c r="BI112" s="20"/>
      <c r="BJ112" s="21"/>
      <c r="BK112" s="22"/>
      <c r="BL112" s="23"/>
      <c r="BM112" s="24"/>
      <c r="BN112" s="16"/>
      <c r="BO112" s="17"/>
      <c r="BP112" s="18"/>
      <c r="BQ112" s="19"/>
      <c r="BR112" s="20"/>
      <c r="BS112" s="21"/>
      <c r="BT112" s="22"/>
      <c r="BU112" s="23"/>
      <c r="BV112" s="24"/>
      <c r="BW112" s="16"/>
      <c r="BX112" s="17"/>
      <c r="BY112" s="18"/>
      <c r="BZ112" s="19"/>
      <c r="CA112" s="20"/>
      <c r="CB112" s="21"/>
      <c r="CC112" s="22"/>
      <c r="CD112" s="23"/>
      <c r="CE112" s="24"/>
      <c r="CF112" s="16">
        <f>SUM(CF113)</f>
        <v>0</v>
      </c>
      <c r="CG112" s="17">
        <f>SUM(CG113)</f>
        <v>189</v>
      </c>
      <c r="CH112" s="18">
        <f>SUM(CF112:CG112)</f>
        <v>189</v>
      </c>
      <c r="CI112" s="19">
        <f>(CH112/CH$100)*100</f>
        <v>17.779868297271872</v>
      </c>
      <c r="CJ112" s="20">
        <f>(CH112/$CH$115)*100</f>
        <v>0.87193209079165901</v>
      </c>
      <c r="CK112" s="21">
        <f>SUM(CK113)</f>
        <v>16</v>
      </c>
      <c r="CL112" s="22">
        <f>(CK112/CH112)*100</f>
        <v>8.4656084656084651</v>
      </c>
      <c r="CM112" s="23">
        <f>(CK112/CH$100)*100</f>
        <v>1.5051740357478833</v>
      </c>
      <c r="CN112" s="24">
        <f t="shared" ref="CN112:CN115" si="597">(CK112/$CH$115)*100</f>
        <v>7.381435689241557E-2</v>
      </c>
      <c r="CO112" s="16">
        <f>SUM(CO113)</f>
        <v>176</v>
      </c>
      <c r="CP112" s="17">
        <f>SUM(CP113)</f>
        <v>0</v>
      </c>
      <c r="CQ112" s="18">
        <f>SUM(CO112:CP112)</f>
        <v>176</v>
      </c>
      <c r="CR112" s="19">
        <f>(CQ112/CQ$100)*100</f>
        <v>13.455657492354739</v>
      </c>
      <c r="CS112" s="20">
        <f t="shared" si="583"/>
        <v>0.84182331276605926</v>
      </c>
      <c r="CT112" s="21">
        <f>SUM(CT113)</f>
        <v>44</v>
      </c>
      <c r="CU112" s="22">
        <f>(CT112/CQ112)*100</f>
        <v>25</v>
      </c>
      <c r="CV112" s="23">
        <f>(CT112/CQ$100)*100</f>
        <v>3.3639143730886847</v>
      </c>
      <c r="CW112" s="24">
        <f t="shared" si="586"/>
        <v>0.21045582819151482</v>
      </c>
      <c r="CX112" s="16">
        <f>SUM(CX113)</f>
        <v>195</v>
      </c>
      <c r="CY112" s="17">
        <f>SUM(CY113)</f>
        <v>0</v>
      </c>
      <c r="CZ112" s="18">
        <f>SUM(CX112:CY112)</f>
        <v>195</v>
      </c>
      <c r="DA112" s="19">
        <f>(CZ112/CZ$100)*100</f>
        <v>13.938527519656899</v>
      </c>
      <c r="DB112" s="20">
        <f t="shared" si="589"/>
        <v>0.83644318620512159</v>
      </c>
      <c r="DC112" s="21">
        <f>SUM(DC113)</f>
        <v>28</v>
      </c>
      <c r="DD112" s="22">
        <f>(DC112/CZ112)*100</f>
        <v>14.358974358974358</v>
      </c>
      <c r="DE112" s="23">
        <f>(DC112/CZ$100)*100</f>
        <v>2.0014295925661187</v>
      </c>
      <c r="DF112" s="24">
        <f t="shared" si="296"/>
        <v>0.12010466263458155</v>
      </c>
    </row>
    <row r="113" spans="1:110">
      <c r="A113" s="383" t="s">
        <v>209</v>
      </c>
      <c r="B113" s="384"/>
      <c r="C113" s="25"/>
      <c r="D113" s="26"/>
      <c r="E113" s="27"/>
      <c r="F113" s="28"/>
      <c r="G113" s="29"/>
      <c r="H113" s="30"/>
      <c r="I113" s="31"/>
      <c r="J113" s="32"/>
      <c r="K113" s="33"/>
      <c r="L113" s="25"/>
      <c r="M113" s="26"/>
      <c r="N113" s="27"/>
      <c r="O113" s="28"/>
      <c r="P113" s="29"/>
      <c r="Q113" s="30"/>
      <c r="R113" s="31"/>
      <c r="S113" s="32"/>
      <c r="T113" s="33"/>
      <c r="U113" s="25"/>
      <c r="V113" s="26"/>
      <c r="W113" s="27"/>
      <c r="X113" s="28"/>
      <c r="Y113" s="29"/>
      <c r="Z113" s="30"/>
      <c r="AA113" s="31"/>
      <c r="AB113" s="32"/>
      <c r="AC113" s="33"/>
      <c r="AD113" s="25"/>
      <c r="AE113" s="26"/>
      <c r="AF113" s="27"/>
      <c r="AG113" s="28"/>
      <c r="AH113" s="29"/>
      <c r="AI113" s="30"/>
      <c r="AJ113" s="31"/>
      <c r="AK113" s="32"/>
      <c r="AL113" s="33"/>
      <c r="AM113" s="25"/>
      <c r="AN113" s="26"/>
      <c r="AO113" s="27"/>
      <c r="AP113" s="28"/>
      <c r="AQ113" s="29"/>
      <c r="AR113" s="30"/>
      <c r="AS113" s="31"/>
      <c r="AT113" s="32"/>
      <c r="AU113" s="33"/>
      <c r="AV113" s="25"/>
      <c r="AW113" s="26"/>
      <c r="AX113" s="27"/>
      <c r="AY113" s="28"/>
      <c r="AZ113" s="29"/>
      <c r="BA113" s="30"/>
      <c r="BB113" s="31"/>
      <c r="BC113" s="32"/>
      <c r="BD113" s="33"/>
      <c r="BE113" s="25"/>
      <c r="BF113" s="26"/>
      <c r="BG113" s="27"/>
      <c r="BH113" s="28"/>
      <c r="BI113" s="29"/>
      <c r="BJ113" s="30"/>
      <c r="BK113" s="31"/>
      <c r="BL113" s="32"/>
      <c r="BM113" s="33"/>
      <c r="BN113" s="25"/>
      <c r="BO113" s="26"/>
      <c r="BP113" s="27"/>
      <c r="BQ113" s="28"/>
      <c r="BR113" s="29"/>
      <c r="BS113" s="30"/>
      <c r="BT113" s="31"/>
      <c r="BU113" s="32"/>
      <c r="BV113" s="33"/>
      <c r="BW113" s="25"/>
      <c r="BX113" s="26"/>
      <c r="BY113" s="27"/>
      <c r="BZ113" s="28"/>
      <c r="CA113" s="29"/>
      <c r="CB113" s="30"/>
      <c r="CC113" s="31"/>
      <c r="CD113" s="32"/>
      <c r="CE113" s="33"/>
      <c r="CF113" s="25">
        <f>SUM(CF114)</f>
        <v>0</v>
      </c>
      <c r="CG113" s="26">
        <f>SUM(CG114)</f>
        <v>189</v>
      </c>
      <c r="CH113" s="27">
        <f>SUM(CF113:CG113)</f>
        <v>189</v>
      </c>
      <c r="CI113" s="28">
        <f>(CH113/CH$100)*100</f>
        <v>17.779868297271872</v>
      </c>
      <c r="CJ113" s="29">
        <f>(CH113/$CH$115)*100</f>
        <v>0.87193209079165901</v>
      </c>
      <c r="CK113" s="30">
        <f>SUM(CK114)</f>
        <v>16</v>
      </c>
      <c r="CL113" s="31">
        <f>(CK113/CH113)*100</f>
        <v>8.4656084656084651</v>
      </c>
      <c r="CM113" s="32">
        <f>(CK113/CH$112)*100</f>
        <v>8.4656084656084651</v>
      </c>
      <c r="CN113" s="33">
        <f t="shared" si="597"/>
        <v>7.381435689241557E-2</v>
      </c>
      <c r="CO113" s="25">
        <f>SUM(CO114)</f>
        <v>176</v>
      </c>
      <c r="CP113" s="26">
        <f>SUM(CP114)</f>
        <v>0</v>
      </c>
      <c r="CQ113" s="27">
        <f>SUM(CO113:CP113)</f>
        <v>176</v>
      </c>
      <c r="CR113" s="28">
        <f>(CQ113/CQ$100)*100</f>
        <v>13.455657492354739</v>
      </c>
      <c r="CS113" s="29">
        <f t="shared" si="583"/>
        <v>0.84182331276605926</v>
      </c>
      <c r="CT113" s="30">
        <f>SUM(CT114)</f>
        <v>44</v>
      </c>
      <c r="CU113" s="31">
        <f>(CT113/CQ113)*100</f>
        <v>25</v>
      </c>
      <c r="CV113" s="32">
        <f>(CT113/CQ$112)*100</f>
        <v>25</v>
      </c>
      <c r="CW113" s="33">
        <f t="shared" si="586"/>
        <v>0.21045582819151482</v>
      </c>
      <c r="CX113" s="25">
        <f>SUM(CX114)</f>
        <v>195</v>
      </c>
      <c r="CY113" s="26">
        <f>SUM(CY114)</f>
        <v>0</v>
      </c>
      <c r="CZ113" s="27">
        <f>SUM(CX113:CY113)</f>
        <v>195</v>
      </c>
      <c r="DA113" s="28">
        <f>(CZ113/CZ$100)*100</f>
        <v>13.938527519656899</v>
      </c>
      <c r="DB113" s="29">
        <f t="shared" si="589"/>
        <v>0.83644318620512159</v>
      </c>
      <c r="DC113" s="30">
        <f>SUM(DC114)</f>
        <v>28</v>
      </c>
      <c r="DD113" s="31">
        <f>(DC113/CZ113)*100</f>
        <v>14.358974358974358</v>
      </c>
      <c r="DE113" s="32">
        <f>(DC113/CZ$112)*100</f>
        <v>14.358974358974358</v>
      </c>
      <c r="DF113" s="33">
        <f>(DC113/$CZ$115)*100</f>
        <v>0.12010466263458155</v>
      </c>
    </row>
    <row r="114" spans="1:110">
      <c r="A114" s="34">
        <v>51114</v>
      </c>
      <c r="B114" s="35" t="s">
        <v>210</v>
      </c>
      <c r="C114" s="36"/>
      <c r="D114" s="37"/>
      <c r="E114" s="38"/>
      <c r="F114" s="39"/>
      <c r="G114" s="40"/>
      <c r="H114" s="41"/>
      <c r="I114" s="42"/>
      <c r="J114" s="43"/>
      <c r="K114" s="44"/>
      <c r="L114" s="36"/>
      <c r="M114" s="37"/>
      <c r="N114" s="38"/>
      <c r="O114" s="39"/>
      <c r="P114" s="40"/>
      <c r="Q114" s="41"/>
      <c r="R114" s="42"/>
      <c r="S114" s="43"/>
      <c r="T114" s="44"/>
      <c r="U114" s="36"/>
      <c r="V114" s="37"/>
      <c r="W114" s="38"/>
      <c r="X114" s="39"/>
      <c r="Y114" s="40"/>
      <c r="Z114" s="41"/>
      <c r="AA114" s="42"/>
      <c r="AB114" s="43"/>
      <c r="AC114" s="44"/>
      <c r="AD114" s="36"/>
      <c r="AE114" s="37"/>
      <c r="AF114" s="38"/>
      <c r="AG114" s="39"/>
      <c r="AH114" s="40"/>
      <c r="AI114" s="41"/>
      <c r="AJ114" s="42"/>
      <c r="AK114" s="43"/>
      <c r="AL114" s="44"/>
      <c r="AM114" s="36"/>
      <c r="AN114" s="37"/>
      <c r="AO114" s="38"/>
      <c r="AP114" s="39"/>
      <c r="AQ114" s="40"/>
      <c r="AR114" s="41"/>
      <c r="AS114" s="42"/>
      <c r="AT114" s="43"/>
      <c r="AU114" s="44"/>
      <c r="AV114" s="36"/>
      <c r="AW114" s="37"/>
      <c r="AX114" s="38"/>
      <c r="AY114" s="39"/>
      <c r="AZ114" s="40"/>
      <c r="BA114" s="41"/>
      <c r="BB114" s="42"/>
      <c r="BC114" s="43"/>
      <c r="BD114" s="44"/>
      <c r="BE114" s="36"/>
      <c r="BF114" s="37"/>
      <c r="BG114" s="38"/>
      <c r="BH114" s="39"/>
      <c r="BI114" s="40"/>
      <c r="BJ114" s="41"/>
      <c r="BK114" s="42"/>
      <c r="BL114" s="43"/>
      <c r="BM114" s="44"/>
      <c r="BN114" s="36"/>
      <c r="BO114" s="37"/>
      <c r="BP114" s="38"/>
      <c r="BQ114" s="39"/>
      <c r="BR114" s="40"/>
      <c r="BS114" s="41"/>
      <c r="BT114" s="42"/>
      <c r="BU114" s="43"/>
      <c r="BV114" s="44"/>
      <c r="BW114" s="36"/>
      <c r="BX114" s="37"/>
      <c r="BY114" s="38"/>
      <c r="BZ114" s="39"/>
      <c r="CA114" s="40"/>
      <c r="CB114" s="41"/>
      <c r="CC114" s="42"/>
      <c r="CD114" s="43"/>
      <c r="CE114" s="44"/>
      <c r="CF114" s="36"/>
      <c r="CG114" s="37">
        <v>189</v>
      </c>
      <c r="CH114" s="38">
        <f>SUM(CF114:CG114)</f>
        <v>189</v>
      </c>
      <c r="CI114" s="39">
        <f>(CH114/CH$100)*100</f>
        <v>17.779868297271872</v>
      </c>
      <c r="CJ114" s="40">
        <f>(CH114/$CH$115)*100</f>
        <v>0.87193209079165901</v>
      </c>
      <c r="CK114" s="41">
        <v>16</v>
      </c>
      <c r="CL114" s="42">
        <f>(CK114/CH114)*100</f>
        <v>8.4656084656084651</v>
      </c>
      <c r="CM114" s="43">
        <f>(CK114/CH$112)*100</f>
        <v>8.4656084656084651</v>
      </c>
      <c r="CN114" s="44">
        <f t="shared" si="597"/>
        <v>7.381435689241557E-2</v>
      </c>
      <c r="CO114" s="36">
        <v>176</v>
      </c>
      <c r="CP114" s="37"/>
      <c r="CQ114" s="38">
        <f>SUM(CO114:CP114)</f>
        <v>176</v>
      </c>
      <c r="CR114" s="39">
        <f>(CQ114/CQ$100)*100</f>
        <v>13.455657492354739</v>
      </c>
      <c r="CS114" s="40">
        <f>(CQ114/$CQ$115)*100</f>
        <v>0.84182331276605926</v>
      </c>
      <c r="CT114" s="41">
        <f>CQ114-132</f>
        <v>44</v>
      </c>
      <c r="CU114" s="42">
        <f>(CT114/CQ114)*100</f>
        <v>25</v>
      </c>
      <c r="CV114" s="43">
        <f>(CT114/CQ$112)*100</f>
        <v>25</v>
      </c>
      <c r="CW114" s="44">
        <f>(CT114/$CQ$115)*100</f>
        <v>0.21045582819151482</v>
      </c>
      <c r="CX114" s="36">
        <v>195</v>
      </c>
      <c r="CY114" s="37"/>
      <c r="CZ114" s="38">
        <f>SUM(CX114:CY114)</f>
        <v>195</v>
      </c>
      <c r="DA114" s="39">
        <f>(CZ114/CZ$100)*100</f>
        <v>13.938527519656899</v>
      </c>
      <c r="DB114" s="40">
        <f t="shared" si="589"/>
        <v>0.83644318620512159</v>
      </c>
      <c r="DC114" s="41">
        <f>CZ114-167</f>
        <v>28</v>
      </c>
      <c r="DD114" s="42">
        <f>(DC114/CZ114)*100</f>
        <v>14.358974358974358</v>
      </c>
      <c r="DE114" s="43">
        <f>(DC114/CZ$112)*100</f>
        <v>14.358974358974358</v>
      </c>
      <c r="DF114" s="44">
        <f>(DC114/$CZ$115)*100</f>
        <v>0.12010466263458155</v>
      </c>
    </row>
    <row r="115" spans="1:110">
      <c r="A115" s="387" t="s">
        <v>94</v>
      </c>
      <c r="B115" s="388"/>
      <c r="C115" s="62">
        <f>SUM(C5,C14,C21,C34,C56,C61,C71,C75,C82,C87,C100,C112)</f>
        <v>41454</v>
      </c>
      <c r="D115" s="63">
        <f>SUM(D5,D14,D21,D34,D56,D61,D71,D75,D82,D87,D100,D112)</f>
        <v>14359</v>
      </c>
      <c r="E115" s="64">
        <f t="shared" si="334"/>
        <v>55813</v>
      </c>
      <c r="F115" s="65">
        <f>(E115/E115)*100</f>
        <v>100</v>
      </c>
      <c r="G115" s="66">
        <f>(E115/$E$115)*100</f>
        <v>100</v>
      </c>
      <c r="H115" s="67">
        <f>SUM(H5,H14,H21,H34,H56,H61,H71,H75,H82,H87,H100,H112)</f>
        <v>12522</v>
      </c>
      <c r="I115" s="68">
        <f>(H115/E115)*100</f>
        <v>22.435633275401788</v>
      </c>
      <c r="J115" s="69">
        <f>(H115/E115)*100</f>
        <v>22.435633275401788</v>
      </c>
      <c r="K115" s="70">
        <f>(H115/$E$115)*100</f>
        <v>22.435633275401788</v>
      </c>
      <c r="L115" s="62">
        <f>SUM(L5,L14,L21,L34,L56,L61,L71,L75,L82,L87,L100,L112)</f>
        <v>30394</v>
      </c>
      <c r="M115" s="63">
        <f>SUM(M5,M14,M21,M34,M56,M61,M71,M75,M82,M87,M100,M112)</f>
        <v>13871</v>
      </c>
      <c r="N115" s="64">
        <f>SUM(L115:M115)</f>
        <v>44265</v>
      </c>
      <c r="O115" s="65">
        <f>(N115/N115)*100</f>
        <v>100</v>
      </c>
      <c r="P115" s="66">
        <f>(N115/N115)*100</f>
        <v>100</v>
      </c>
      <c r="Q115" s="67">
        <f>SUM(Q5,Q14,Q21,Q34,Q56,Q61,Q71,Q75,Q82,Q87,Q100,Q112)</f>
        <v>11977</v>
      </c>
      <c r="R115" s="68">
        <f t="shared" si="319"/>
        <v>27.057494634587147</v>
      </c>
      <c r="S115" s="69">
        <f>(Q115/N115)*100</f>
        <v>27.057494634587147</v>
      </c>
      <c r="T115" s="70">
        <f>(Q115/$N$115)*100</f>
        <v>27.057494634587147</v>
      </c>
      <c r="U115" s="62">
        <f>SUM(U5,U14,U21,U34,U56,U61,U71,U75,U82,U87,U100,U112)</f>
        <v>25286</v>
      </c>
      <c r="V115" s="63">
        <f>SUM(V5,V14,V21,V34,V56,V61,V71,V75,V82,V87,V100,V112)</f>
        <v>12064</v>
      </c>
      <c r="W115" s="64">
        <f>SUM(U115:V115)</f>
        <v>37350</v>
      </c>
      <c r="X115" s="65">
        <f>(W115/W115)*100</f>
        <v>100</v>
      </c>
      <c r="Y115" s="66">
        <f>(W115/W115)*100</f>
        <v>100</v>
      </c>
      <c r="Z115" s="67">
        <f>SUM(Z5,Z14,Z21,Z34,Z56,Z61,Z71,Z75,Z82,Z87,Z100,Z112)</f>
        <v>8030</v>
      </c>
      <c r="AA115" s="68">
        <f t="shared" si="320"/>
        <v>21.499330655957159</v>
      </c>
      <c r="AB115" s="69">
        <f>(Z115/W115)*100</f>
        <v>21.499330655957159</v>
      </c>
      <c r="AC115" s="70">
        <f>(Z115/W115)*100</f>
        <v>21.499330655957159</v>
      </c>
      <c r="AD115" s="62">
        <f>SUM(AD5,AD14,AD21,AD34,AD56,AD61,AD71,AD75,AD82,AD87,AD100,AD112)</f>
        <v>22013</v>
      </c>
      <c r="AE115" s="63">
        <f>SUM(AE5,AE14,AE21,AE34,AE56,AE61,AE71,AE75,AE82,AE87,AE100,AE112)</f>
        <v>12976</v>
      </c>
      <c r="AF115" s="64">
        <f>SUM(AD115:AE115)</f>
        <v>34989</v>
      </c>
      <c r="AG115" s="65">
        <f>(AF115/AF115)*100</f>
        <v>100</v>
      </c>
      <c r="AH115" s="66">
        <f>(AF115/AF115)*100</f>
        <v>100</v>
      </c>
      <c r="AI115" s="67">
        <f>SUM(AI5,AI14,AI21,AI34,AI56,AI61,AI71,AI75,AI82,AI87,AI100,AI112)</f>
        <v>13921</v>
      </c>
      <c r="AJ115" s="68">
        <f t="shared" si="321"/>
        <v>39.786790134042128</v>
      </c>
      <c r="AK115" s="69">
        <f>(AI115/AF115)*100</f>
        <v>39.786790134042128</v>
      </c>
      <c r="AL115" s="70">
        <f>(AI115/AF115)*100</f>
        <v>39.786790134042128</v>
      </c>
      <c r="AM115" s="62">
        <f>SUM(AM5,AM14,AM21,AM34,AM56,AM61,AM71,AM75,AM82,AM87,AM100,AM112)</f>
        <v>19022</v>
      </c>
      <c r="AN115" s="63">
        <f>SUM(AN5,AN14,AN21,AN34,AN56,AN61,AN71,AN75,AN82,AN87,AN100,AN112)</f>
        <v>12025</v>
      </c>
      <c r="AO115" s="64">
        <f>SUM(AM115:AN115)</f>
        <v>31047</v>
      </c>
      <c r="AP115" s="65">
        <f>(AO115/AO115)*100</f>
        <v>100</v>
      </c>
      <c r="AQ115" s="66">
        <f>(AO115/AO115)*100</f>
        <v>100</v>
      </c>
      <c r="AR115" s="67">
        <f>SUM(AR5,AR14,AR21,AR34,AR56,AR61,AR71,AR75,AR82,AR87,AR100,AR112)</f>
        <v>12672</v>
      </c>
      <c r="AS115" s="68">
        <f t="shared" si="322"/>
        <v>40.815537733114311</v>
      </c>
      <c r="AT115" s="69">
        <f>(AR115/AO115)*100</f>
        <v>40.815537733114311</v>
      </c>
      <c r="AU115" s="70">
        <f>(AR115/AO115)*100</f>
        <v>40.815537733114311</v>
      </c>
      <c r="AV115" s="62">
        <f>SUM(AV5,AV14,AV21,AV34,AV56,AV61,AV71,AV75,AV82,AV87,AV100,AV112)</f>
        <v>21679</v>
      </c>
      <c r="AW115" s="63">
        <f>SUM(AW5,AW14,AW21,AW34,AW56,AW61,AW71,AW75,AW82,AW87,AW100,AW112)</f>
        <v>14499</v>
      </c>
      <c r="AX115" s="64">
        <f>SUM(AV115:AW115)</f>
        <v>36178</v>
      </c>
      <c r="AY115" s="65">
        <f>(AX115/AX115)*100</f>
        <v>100</v>
      </c>
      <c r="AZ115" s="66">
        <f>(AX115/AX115)*100</f>
        <v>100</v>
      </c>
      <c r="BA115" s="67">
        <f>SUM(BA5,BA14,BA21,BA34,BA56,BA61,BA71,BA75,BA82,BA87,BA100,BA112)</f>
        <v>13485</v>
      </c>
      <c r="BB115" s="68">
        <f t="shared" si="323"/>
        <v>37.27403394328045</v>
      </c>
      <c r="BC115" s="69">
        <f>(BA115/AX115)*100</f>
        <v>37.27403394328045</v>
      </c>
      <c r="BD115" s="70">
        <f>(BA115/AX115)*100</f>
        <v>37.27403394328045</v>
      </c>
      <c r="BE115" s="62">
        <f>SUM(BE5,BE14,BE21,BE34,BE56,BE61,BE71,BE75,BE82,BE87,BE100,BE112)</f>
        <v>17502</v>
      </c>
      <c r="BF115" s="63">
        <f>SUM(BF5,BF14,BF21,BF34,BF56,BF61,BF71,BF75,BF82,BF87,BF100,BF112)</f>
        <v>9915</v>
      </c>
      <c r="BG115" s="64">
        <f>SUM(BE115:BF115)</f>
        <v>27417</v>
      </c>
      <c r="BH115" s="65">
        <f>(BG115/BG115)*100</f>
        <v>100</v>
      </c>
      <c r="BI115" s="66">
        <f>(BG115/BG115)*100</f>
        <v>100</v>
      </c>
      <c r="BJ115" s="67">
        <f>SUM(BJ5,BJ14,BJ21,BJ34,BJ56,BJ61,BJ71,BJ75,BJ82,BJ87,BJ100,BJ112)</f>
        <v>11017</v>
      </c>
      <c r="BK115" s="68">
        <f t="shared" si="325"/>
        <v>40.18309807783492</v>
      </c>
      <c r="BL115" s="69">
        <f>(BJ115/BG115)*100</f>
        <v>40.18309807783492</v>
      </c>
      <c r="BM115" s="70">
        <f>(BJ115/BG115)*100</f>
        <v>40.18309807783492</v>
      </c>
      <c r="BN115" s="62">
        <f>SUM(BN5,BN14,BN21,BN34,BN56,BN61,BN71,BN75,BN82,BN87,BN100,BN112)</f>
        <v>17324</v>
      </c>
      <c r="BO115" s="63">
        <f>SUM(BO5,BO14,BO21,BO34,BO56,BO61,BO71,BO75,BO82,BO87,BO100,BO112)</f>
        <v>9193</v>
      </c>
      <c r="BP115" s="64">
        <f>SUM(BN115:BO115)</f>
        <v>26517</v>
      </c>
      <c r="BQ115" s="65">
        <f>(BP115/BP115)*100</f>
        <v>100</v>
      </c>
      <c r="BR115" s="66">
        <f>(BP115/BP115)*100</f>
        <v>100</v>
      </c>
      <c r="BS115" s="67">
        <f>SUM(BS5,BS14,BS21,BS34,BS56,BS61,BS71,BS75,BS82,BS87,BS100,BS112)</f>
        <v>11365</v>
      </c>
      <c r="BT115" s="68">
        <f t="shared" si="328"/>
        <v>42.859297808952746</v>
      </c>
      <c r="BU115" s="69">
        <f>(BS115/BP115)*100</f>
        <v>42.859297808952746</v>
      </c>
      <c r="BV115" s="70">
        <f>(BS115/BP115)*100</f>
        <v>42.859297808952746</v>
      </c>
      <c r="BW115" s="62">
        <f>SUM(BW5,BW14,BW21,BW34,BW56,BW61,BW71,BW75,BW82,BW87,BW100,BW112)</f>
        <v>16768</v>
      </c>
      <c r="BX115" s="63">
        <f>SUM(BX5,BX14,BX21,BX34,BX56,BX61,BX71,BX75,BX82,BX87,BX100,BX112)</f>
        <v>10316</v>
      </c>
      <c r="BY115" s="64">
        <f>SUM(BW115:BX115)</f>
        <v>27084</v>
      </c>
      <c r="BZ115" s="65">
        <f>(BY115/BY115)*100</f>
        <v>100</v>
      </c>
      <c r="CA115" s="66">
        <f>(BY115/BY115)*100</f>
        <v>100</v>
      </c>
      <c r="CB115" s="67">
        <f>SUM(CB5,CB14,CB21,CB34,CB56,CB61,CB71,CB75,CB82,CB87,CB100,CB112)</f>
        <v>15344</v>
      </c>
      <c r="CC115" s="68">
        <f t="shared" si="331"/>
        <v>56.65337468616157</v>
      </c>
      <c r="CD115" s="69">
        <f>(CB115/BY115)*100</f>
        <v>56.65337468616157</v>
      </c>
      <c r="CE115" s="70">
        <f>(CB115/BY115)*100</f>
        <v>56.65337468616157</v>
      </c>
      <c r="CF115" s="62">
        <f>SUM(CF5,CF14,CF21,CF34,CF56,CF61,CF71,CF75,CF82,CF87,CF100,CF112)</f>
        <v>13189</v>
      </c>
      <c r="CG115" s="63">
        <f>SUM(CG5,CG14,CG21,CG34,CG56,CG61,CG71,CG75,CG82,CG87,CG100,CG112)</f>
        <v>8487</v>
      </c>
      <c r="CH115" s="64">
        <f>SUM(CF115:CG115)</f>
        <v>21676</v>
      </c>
      <c r="CI115" s="65">
        <f>(CH115/CH115)*100</f>
        <v>100</v>
      </c>
      <c r="CJ115" s="66">
        <f>(CH115/$CH$115)*100</f>
        <v>100</v>
      </c>
      <c r="CK115" s="67">
        <f>SUM(CK5,CK14,CK21,CK34,CK56,CK61,CK71,CK75,CK82,CK87,CK100,CK112)</f>
        <v>9805</v>
      </c>
      <c r="CL115" s="68">
        <f t="shared" si="333"/>
        <v>45.234360583133423</v>
      </c>
      <c r="CM115" s="69">
        <f>(CK115/CH115)*100</f>
        <v>45.234360583133423</v>
      </c>
      <c r="CN115" s="70">
        <f t="shared" si="597"/>
        <v>45.234360583133423</v>
      </c>
      <c r="CO115" s="62">
        <f>SUM(CO5,CO14,CO21,CO34,CO56,CO61,CO71,CO75,CO82,CO87,CO100,CO112)</f>
        <v>12763</v>
      </c>
      <c r="CP115" s="63">
        <f>SUM(CP5,CP14,CP21,CP34,CP56,CP61,CP71,CP75,CP82,CP87,CP100,CP112)</f>
        <v>8144</v>
      </c>
      <c r="CQ115" s="64">
        <f>SUM(CO115:CP115)</f>
        <v>20907</v>
      </c>
      <c r="CR115" s="65">
        <f>(CQ115/CQ115)*100</f>
        <v>100</v>
      </c>
      <c r="CS115" s="66">
        <f>(CQ115/$CQ$115)*100</f>
        <v>100</v>
      </c>
      <c r="CT115" s="67">
        <f>SUM(CT5,CT14,CT21,CT34,CT56,CT61,CT71,CT75,CT82,CT87,CT100,CT112)</f>
        <v>8538</v>
      </c>
      <c r="CU115" s="68">
        <f>(CT115/CQ115)*100</f>
        <v>40.837996843162578</v>
      </c>
      <c r="CV115" s="69">
        <f>(CT115/CQ115)*100</f>
        <v>40.837996843162578</v>
      </c>
      <c r="CW115" s="70">
        <f>(CT115/$CQ$115)*100</f>
        <v>40.837996843162578</v>
      </c>
      <c r="CX115" s="62">
        <f>SUM(CX5,CX14,CX21,CX34,CX56,CX61,CX71,CX75,CX82,CX87,CX100,CX112)</f>
        <v>14522</v>
      </c>
      <c r="CY115" s="63">
        <f>SUM(CY5,CY14,CY21,CY34,CY56,CY61,CY71,CY75,CY82,CY87,CY100,CY112)</f>
        <v>8791</v>
      </c>
      <c r="CZ115" s="64">
        <f>SUM(CX115:CY115)</f>
        <v>23313</v>
      </c>
      <c r="DA115" s="65">
        <f>(CZ115/CZ115)*100</f>
        <v>100</v>
      </c>
      <c r="DB115" s="66">
        <f>(CZ115/$CZ$115)*100</f>
        <v>100</v>
      </c>
      <c r="DC115" s="67">
        <f>SUM(DC5,DC14,DC21,DC34,DC56,DC61,DC71,DC75,DC82,DC87,DC100,DC112)</f>
        <v>9297</v>
      </c>
      <c r="DD115" s="68">
        <f>(DC115/CZ115)*100</f>
        <v>39.879037446918034</v>
      </c>
      <c r="DE115" s="69">
        <f>(DC115/CZ115)*100</f>
        <v>39.879037446918034</v>
      </c>
      <c r="DF115" s="70">
        <f t="shared" ref="DF115" si="598">(DC115/$CZ$115)*100</f>
        <v>39.879037446918034</v>
      </c>
    </row>
    <row r="116" spans="1:110" s="73" customFormat="1" ht="46.5" customHeight="1">
      <c r="A116" s="389" t="s">
        <v>243</v>
      </c>
      <c r="B116" s="389"/>
      <c r="C116" s="389"/>
      <c r="D116" s="389"/>
      <c r="E116" s="389"/>
      <c r="F116" s="389"/>
      <c r="G116" s="389"/>
      <c r="H116" s="389"/>
      <c r="I116" s="389"/>
      <c r="J116" s="389"/>
      <c r="K116" s="389"/>
      <c r="L116" s="389"/>
      <c r="M116" s="389"/>
      <c r="N116" s="389"/>
      <c r="O116" s="389"/>
      <c r="P116" s="389"/>
      <c r="Q116" s="389"/>
      <c r="R116" s="389"/>
      <c r="S116" s="389"/>
      <c r="T116" s="389"/>
      <c r="U116" s="389"/>
      <c r="V116" s="389"/>
      <c r="W116" s="389"/>
      <c r="X116" s="389"/>
      <c r="Y116" s="389"/>
      <c r="Z116" s="389"/>
      <c r="AA116" s="389"/>
      <c r="AB116" s="389"/>
      <c r="AC116" s="389"/>
      <c r="AD116" s="389"/>
      <c r="AE116" s="389"/>
      <c r="AF116" s="389"/>
      <c r="AG116" s="389"/>
      <c r="AH116" s="389"/>
      <c r="AI116" s="389"/>
      <c r="AJ116" s="389"/>
      <c r="AK116" s="389"/>
      <c r="AL116" s="389"/>
      <c r="AM116" s="389"/>
      <c r="AN116" s="389"/>
      <c r="AO116" s="389"/>
      <c r="AP116" s="389"/>
      <c r="AQ116" s="389"/>
      <c r="AR116" s="389"/>
      <c r="AS116" s="389"/>
      <c r="AT116" s="389"/>
      <c r="AU116" s="389"/>
      <c r="AV116" s="389"/>
      <c r="AW116" s="389"/>
      <c r="AX116" s="389"/>
      <c r="AY116" s="389"/>
      <c r="AZ116" s="389"/>
      <c r="BA116" s="389"/>
      <c r="BB116" s="389"/>
      <c r="BC116" s="389"/>
      <c r="BD116" s="389"/>
      <c r="BE116" s="389"/>
      <c r="BF116" s="389"/>
      <c r="BG116" s="389"/>
      <c r="BH116" s="389"/>
      <c r="BI116" s="389"/>
      <c r="BJ116" s="389"/>
      <c r="BK116" s="389"/>
      <c r="BL116" s="389"/>
      <c r="BM116" s="389"/>
      <c r="BN116" s="389"/>
      <c r="BO116" s="389"/>
      <c r="BP116" s="389"/>
      <c r="BQ116" s="389"/>
      <c r="BR116" s="389"/>
      <c r="BS116" s="389"/>
      <c r="BT116" s="389"/>
      <c r="BU116" s="389"/>
      <c r="BV116" s="389"/>
      <c r="BW116" s="71" t="s">
        <v>234</v>
      </c>
      <c r="BX116" s="72"/>
      <c r="BY116" s="72"/>
      <c r="BZ116" s="72"/>
      <c r="CA116" s="72"/>
      <c r="CB116" s="72"/>
      <c r="CC116" s="72"/>
      <c r="CD116" s="72"/>
      <c r="CE116" s="72"/>
      <c r="CF116" s="72"/>
      <c r="CG116" s="72"/>
      <c r="CH116" s="72"/>
      <c r="CI116" s="72"/>
      <c r="CJ116" s="72"/>
      <c r="CK116" s="72"/>
      <c r="CL116" s="72"/>
      <c r="CM116" s="72"/>
      <c r="CN116" s="72"/>
      <c r="CO116" s="71"/>
      <c r="CP116" s="72"/>
      <c r="CQ116" s="72"/>
      <c r="CR116" s="72"/>
      <c r="CS116" s="72"/>
      <c r="CT116" s="72"/>
      <c r="CU116" s="72"/>
      <c r="CV116" s="72"/>
      <c r="CW116" s="72"/>
      <c r="CX116" s="71"/>
      <c r="CY116" s="72"/>
      <c r="CZ116" s="72"/>
      <c r="DA116" s="72"/>
      <c r="DB116" s="72"/>
      <c r="DC116" s="72"/>
      <c r="DD116" s="72"/>
      <c r="DE116" s="72"/>
      <c r="DF116" s="72"/>
    </row>
    <row r="117" spans="1:110">
      <c r="A117" s="74" t="s">
        <v>95</v>
      </c>
      <c r="B117" s="35" t="s">
        <v>96</v>
      </c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</row>
    <row r="118" spans="1:110" s="79" customFormat="1">
      <c r="B118" s="79" t="s">
        <v>233</v>
      </c>
      <c r="C118" s="80"/>
      <c r="E118" s="81"/>
      <c r="G118" s="81"/>
      <c r="H118" s="81"/>
      <c r="I118" s="81"/>
      <c r="L118" s="81"/>
      <c r="N118" s="81"/>
      <c r="O118" s="81"/>
      <c r="P118" s="81"/>
      <c r="S118" s="81"/>
      <c r="U118" s="81"/>
      <c r="V118" s="81"/>
      <c r="W118" s="81"/>
      <c r="Z118" s="81"/>
      <c r="AB118" s="81"/>
      <c r="AC118" s="81"/>
      <c r="AD118" s="81"/>
      <c r="AG118" s="81"/>
      <c r="AI118" s="81"/>
      <c r="AJ118" s="81"/>
      <c r="AK118" s="81"/>
      <c r="AN118" s="81"/>
      <c r="AP118" s="81"/>
      <c r="AQ118" s="81"/>
      <c r="AR118" s="81"/>
      <c r="AU118" s="81"/>
      <c r="AW118" s="81"/>
      <c r="AX118" s="81"/>
      <c r="AY118" s="81"/>
      <c r="BB118" s="81"/>
      <c r="BD118" s="81"/>
      <c r="BE118" s="81"/>
      <c r="BF118" s="81"/>
      <c r="BG118" s="76"/>
      <c r="BH118" s="77"/>
      <c r="BI118" s="77"/>
      <c r="BJ118" s="76"/>
      <c r="BK118" s="77"/>
      <c r="BL118" s="77"/>
      <c r="BM118" s="77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</row>
    <row r="119" spans="1:110" s="79" customFormat="1">
      <c r="B119" s="79" t="s">
        <v>236</v>
      </c>
      <c r="C119" s="80"/>
      <c r="E119" s="81"/>
      <c r="G119" s="81"/>
      <c r="H119" s="81"/>
      <c r="I119" s="81"/>
      <c r="L119" s="81"/>
      <c r="N119" s="81"/>
      <c r="O119" s="81"/>
      <c r="P119" s="81"/>
      <c r="S119" s="81"/>
      <c r="U119" s="81"/>
      <c r="V119" s="81"/>
      <c r="W119" s="81"/>
      <c r="Z119" s="81"/>
      <c r="AB119" s="81"/>
      <c r="AC119" s="81"/>
      <c r="AD119" s="81"/>
      <c r="AG119" s="81"/>
      <c r="AI119" s="81"/>
      <c r="AJ119" s="81"/>
      <c r="AK119" s="81"/>
      <c r="AN119" s="81"/>
      <c r="AP119" s="81"/>
      <c r="AQ119" s="81"/>
      <c r="AR119" s="81"/>
      <c r="AU119" s="81"/>
      <c r="AW119" s="81"/>
      <c r="AX119" s="81"/>
      <c r="AY119" s="81"/>
      <c r="BB119" s="81"/>
      <c r="BD119" s="81"/>
      <c r="BE119" s="81"/>
      <c r="BF119" s="81"/>
      <c r="BG119" s="75"/>
      <c r="BH119" s="82"/>
      <c r="BI119" s="82"/>
      <c r="BJ119" s="75"/>
      <c r="BK119" s="82"/>
      <c r="BL119" s="82"/>
      <c r="BM119" s="82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</row>
    <row r="120" spans="1:110" s="79" customFormat="1">
      <c r="B120" s="79" t="s">
        <v>237</v>
      </c>
      <c r="C120" s="80"/>
      <c r="E120" s="81"/>
      <c r="G120" s="81"/>
      <c r="H120" s="81"/>
      <c r="I120" s="81"/>
      <c r="L120" s="81"/>
      <c r="N120" s="81"/>
      <c r="O120" s="81"/>
      <c r="P120" s="81"/>
      <c r="S120" s="81"/>
      <c r="U120" s="81"/>
      <c r="V120" s="81"/>
      <c r="W120" s="81"/>
      <c r="Z120" s="81"/>
      <c r="AB120" s="81"/>
      <c r="AC120" s="81"/>
      <c r="AD120" s="81"/>
      <c r="AG120" s="81"/>
      <c r="AI120" s="81"/>
      <c r="AJ120" s="81"/>
      <c r="AK120" s="81"/>
      <c r="AN120" s="81"/>
      <c r="AP120" s="81"/>
      <c r="AQ120" s="81"/>
      <c r="AR120" s="81"/>
      <c r="AU120" s="81"/>
      <c r="AW120" s="81"/>
      <c r="AX120" s="81"/>
      <c r="AY120" s="81"/>
      <c r="BB120" s="81"/>
      <c r="BD120" s="81"/>
      <c r="BE120" s="81"/>
      <c r="BF120" s="81"/>
      <c r="BG120" s="76"/>
      <c r="BH120" s="77"/>
      <c r="BI120" s="77"/>
      <c r="BJ120" s="76"/>
      <c r="BK120" s="77"/>
      <c r="BL120" s="77"/>
      <c r="BM120" s="77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</row>
    <row r="121" spans="1:110" s="79" customFormat="1">
      <c r="B121" s="79" t="s">
        <v>238</v>
      </c>
      <c r="C121" s="80"/>
      <c r="E121" s="81"/>
      <c r="G121" s="81"/>
      <c r="H121" s="81"/>
      <c r="I121" s="81"/>
      <c r="L121" s="81"/>
      <c r="N121" s="81"/>
      <c r="O121" s="81"/>
      <c r="P121" s="81"/>
      <c r="S121" s="81"/>
      <c r="U121" s="81"/>
      <c r="V121" s="81"/>
      <c r="W121" s="81"/>
      <c r="Z121" s="81"/>
      <c r="AB121" s="81"/>
      <c r="AC121" s="81"/>
      <c r="AD121" s="81"/>
      <c r="AG121" s="81"/>
      <c r="AI121" s="81"/>
      <c r="AJ121" s="81"/>
      <c r="AK121" s="81"/>
      <c r="AN121" s="81"/>
      <c r="AP121" s="81"/>
      <c r="AQ121" s="81"/>
      <c r="AR121" s="81"/>
      <c r="AU121" s="81"/>
      <c r="AW121" s="81"/>
      <c r="AX121" s="81"/>
      <c r="AY121" s="81"/>
      <c r="BB121" s="81"/>
      <c r="BD121" s="81"/>
      <c r="BE121" s="81"/>
      <c r="BF121" s="81"/>
      <c r="BG121" s="76"/>
      <c r="BH121" s="77"/>
      <c r="BI121" s="77"/>
      <c r="BJ121" s="76"/>
      <c r="BK121" s="77"/>
      <c r="BL121" s="77"/>
      <c r="BM121" s="77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</row>
    <row r="122" spans="1:110" s="79" customFormat="1">
      <c r="B122" s="79" t="s">
        <v>239</v>
      </c>
      <c r="C122" s="80"/>
      <c r="E122" s="81"/>
      <c r="G122" s="81"/>
      <c r="H122" s="81"/>
      <c r="I122" s="81"/>
      <c r="L122" s="81"/>
      <c r="N122" s="81"/>
      <c r="O122" s="81"/>
      <c r="P122" s="81"/>
      <c r="S122" s="81"/>
      <c r="U122" s="81"/>
      <c r="V122" s="81"/>
      <c r="W122" s="81"/>
      <c r="Z122" s="81"/>
      <c r="AB122" s="81"/>
      <c r="AC122" s="81"/>
      <c r="AD122" s="81"/>
      <c r="AG122" s="81"/>
      <c r="AI122" s="81"/>
      <c r="AJ122" s="81"/>
      <c r="AK122" s="81"/>
      <c r="AN122" s="81"/>
      <c r="AP122" s="81"/>
      <c r="AQ122" s="81"/>
      <c r="AR122" s="81"/>
      <c r="AU122" s="81"/>
      <c r="AW122" s="81"/>
      <c r="AX122" s="81"/>
      <c r="AY122" s="81"/>
      <c r="BB122" s="81"/>
      <c r="BD122" s="81"/>
      <c r="BE122" s="81"/>
      <c r="BF122" s="81"/>
      <c r="BG122" s="76"/>
      <c r="BH122" s="77"/>
      <c r="BI122" s="77"/>
      <c r="BJ122" s="76"/>
      <c r="BK122" s="77"/>
      <c r="BL122" s="77"/>
      <c r="BM122" s="77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</row>
    <row r="123" spans="1:110" s="79" customFormat="1">
      <c r="B123" s="79" t="s">
        <v>240</v>
      </c>
      <c r="C123" s="80"/>
      <c r="E123" s="81"/>
      <c r="G123" s="81"/>
      <c r="H123" s="81"/>
      <c r="I123" s="81"/>
      <c r="L123" s="81"/>
      <c r="N123" s="81"/>
      <c r="O123" s="81"/>
      <c r="P123" s="81"/>
      <c r="S123" s="81"/>
      <c r="U123" s="81"/>
      <c r="V123" s="81"/>
      <c r="W123" s="81"/>
      <c r="Z123" s="81"/>
      <c r="AB123" s="81"/>
      <c r="AC123" s="81"/>
      <c r="AD123" s="81"/>
      <c r="AG123" s="81"/>
      <c r="AI123" s="81"/>
      <c r="AJ123" s="81"/>
      <c r="AK123" s="81"/>
      <c r="AN123" s="81"/>
      <c r="AP123" s="81"/>
      <c r="AQ123" s="81"/>
      <c r="AR123" s="81"/>
      <c r="AU123" s="81"/>
      <c r="AW123" s="81"/>
      <c r="AX123" s="81"/>
      <c r="AY123" s="81"/>
      <c r="BB123" s="81"/>
      <c r="BD123" s="81"/>
      <c r="BE123" s="81"/>
      <c r="BF123" s="81"/>
      <c r="BG123" s="76"/>
      <c r="BH123" s="77"/>
      <c r="BI123" s="77"/>
      <c r="BJ123" s="76"/>
      <c r="BK123" s="77"/>
      <c r="BL123" s="77"/>
      <c r="BM123" s="77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</row>
  </sheetData>
  <sheetProtection algorithmName="SHA-512" hashValue="4d+GXUj/bBNon/3HqCjSBAJyHdISbekLbNGlsEMa1L1ydZuqJO7C6MH0Ef6b+8jVte+YHXTPY+h/BySdAA6Arg==" saltValue="nnnCHzdMoxnEBe2Y5bj4BQ==" spinCount="100000" sheet="1" formatCells="0" formatColumns="0" formatRows="0" insertColumns="0" insertRows="0" insertHyperlinks="0" deleteColumns="0" deleteRows="0" sort="0" autoFilter="0" pivotTables="0"/>
  <mergeCells count="75">
    <mergeCell ref="CX2:DF2"/>
    <mergeCell ref="CX3:DB3"/>
    <mergeCell ref="DC3:DF3"/>
    <mergeCell ref="CO2:CW2"/>
    <mergeCell ref="CO3:CS3"/>
    <mergeCell ref="CT3:CW3"/>
    <mergeCell ref="A18:B18"/>
    <mergeCell ref="A69:B69"/>
    <mergeCell ref="CF2:CN2"/>
    <mergeCell ref="CF3:CJ3"/>
    <mergeCell ref="CK3:CN3"/>
    <mergeCell ref="A61:B61"/>
    <mergeCell ref="A62:B62"/>
    <mergeCell ref="A65:B65"/>
    <mergeCell ref="A67:B67"/>
    <mergeCell ref="A14:B14"/>
    <mergeCell ref="A15:B15"/>
    <mergeCell ref="A21:B21"/>
    <mergeCell ref="A22:B22"/>
    <mergeCell ref="A71:B71"/>
    <mergeCell ref="A72:B72"/>
    <mergeCell ref="A35:B35"/>
    <mergeCell ref="A38:B38"/>
    <mergeCell ref="A45:B45"/>
    <mergeCell ref="A54:B54"/>
    <mergeCell ref="A56:B56"/>
    <mergeCell ref="A115:B115"/>
    <mergeCell ref="A116:BV116"/>
    <mergeCell ref="A75:B75"/>
    <mergeCell ref="A76:B76"/>
    <mergeCell ref="A78:B78"/>
    <mergeCell ref="A82:B82"/>
    <mergeCell ref="A83:B83"/>
    <mergeCell ref="A87:B87"/>
    <mergeCell ref="A112:B112"/>
    <mergeCell ref="A113:B113"/>
    <mergeCell ref="A88:B88"/>
    <mergeCell ref="A97:B97"/>
    <mergeCell ref="A100:B100"/>
    <mergeCell ref="A101:B101"/>
    <mergeCell ref="A57:B57"/>
    <mergeCell ref="A5:B5"/>
    <mergeCell ref="A6:B6"/>
    <mergeCell ref="A8:B8"/>
    <mergeCell ref="A12:B12"/>
    <mergeCell ref="A27:B27"/>
    <mergeCell ref="A34:B34"/>
    <mergeCell ref="A2:B4"/>
    <mergeCell ref="AI3:AL3"/>
    <mergeCell ref="Z3:AC3"/>
    <mergeCell ref="C2:K2"/>
    <mergeCell ref="L2:T2"/>
    <mergeCell ref="U2:AC2"/>
    <mergeCell ref="AD2:AL2"/>
    <mergeCell ref="AD3:AH3"/>
    <mergeCell ref="C3:G3"/>
    <mergeCell ref="H3:K3"/>
    <mergeCell ref="L3:P3"/>
    <mergeCell ref="Q3:T3"/>
    <mergeCell ref="U3:Y3"/>
    <mergeCell ref="BE2:BM2"/>
    <mergeCell ref="BN2:BV2"/>
    <mergeCell ref="BW2:CE2"/>
    <mergeCell ref="AM2:AU2"/>
    <mergeCell ref="AM3:AQ3"/>
    <mergeCell ref="CB3:CE3"/>
    <mergeCell ref="BA3:BD3"/>
    <mergeCell ref="BE3:BI3"/>
    <mergeCell ref="BJ3:BM3"/>
    <mergeCell ref="BN3:BR3"/>
    <mergeCell ref="BS3:BV3"/>
    <mergeCell ref="AV3:AZ3"/>
    <mergeCell ref="AR3:AU3"/>
    <mergeCell ref="AV2:BD2"/>
    <mergeCell ref="BW3:CA3"/>
  </mergeCells>
  <pageMargins left="0.7" right="0.7" top="0.75" bottom="0.75" header="0.3" footer="0.3"/>
  <pageSetup scale="2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138"/>
  <sheetViews>
    <sheetView showGridLines="0" zoomScale="90" zoomScaleNormal="90" workbookViewId="0">
      <pane xSplit="2" ySplit="4" topLeftCell="CD110" activePane="bottomRight" state="frozen"/>
      <selection activeCell="B10" sqref="B10"/>
      <selection pane="topRight" activeCell="B10" sqref="B10"/>
      <selection pane="bottomLeft" activeCell="B10" sqref="B10"/>
      <selection pane="bottomRight" activeCell="CN115" sqref="CN115"/>
    </sheetView>
  </sheetViews>
  <sheetFormatPr defaultRowHeight="23.25"/>
  <cols>
    <col min="1" max="1" width="7.42578125" style="79" customWidth="1"/>
    <col min="2" max="2" width="52.28515625" style="79" customWidth="1"/>
    <col min="3" max="3" width="7.140625" style="220" bestFit="1" customWidth="1"/>
    <col min="4" max="4" width="7.42578125" style="221" bestFit="1" customWidth="1"/>
    <col min="5" max="5" width="7.42578125" style="222" bestFit="1" customWidth="1"/>
    <col min="6" max="6" width="7.5703125" style="220" bestFit="1" customWidth="1"/>
    <col min="7" max="9" width="7.42578125" style="222" bestFit="1" customWidth="1"/>
    <col min="10" max="10" width="7.140625" style="220" bestFit="1" customWidth="1"/>
    <col min="11" max="11" width="7.42578125" style="221" bestFit="1" customWidth="1"/>
    <col min="12" max="12" width="7.42578125" style="222" bestFit="1" customWidth="1"/>
    <col min="13" max="13" width="7.5703125" style="220" bestFit="1" customWidth="1"/>
    <col min="14" max="16" width="7.42578125" style="222" bestFit="1" customWidth="1"/>
    <col min="17" max="17" width="7.140625" style="220" bestFit="1" customWidth="1"/>
    <col min="18" max="18" width="7.42578125" style="221" bestFit="1" customWidth="1"/>
    <col min="19" max="19" width="7.42578125" style="222" bestFit="1" customWidth="1"/>
    <col min="20" max="20" width="7.5703125" style="220" bestFit="1" customWidth="1"/>
    <col min="21" max="23" width="7.42578125" style="222" bestFit="1" customWidth="1"/>
    <col min="24" max="24" width="7.140625" style="220" bestFit="1" customWidth="1"/>
    <col min="25" max="25" width="7.42578125" style="221" bestFit="1" customWidth="1"/>
    <col min="26" max="26" width="7.42578125" style="222" bestFit="1" customWidth="1"/>
    <col min="27" max="27" width="7.5703125" style="220" bestFit="1" customWidth="1"/>
    <col min="28" max="30" width="7.42578125" style="222" bestFit="1" customWidth="1"/>
    <col min="31" max="31" width="7.140625" style="220" bestFit="1" customWidth="1"/>
    <col min="32" max="32" width="7.42578125" style="221" bestFit="1" customWidth="1"/>
    <col min="33" max="33" width="7.42578125" style="222" bestFit="1" customWidth="1"/>
    <col min="34" max="34" width="7.5703125" style="220" bestFit="1" customWidth="1"/>
    <col min="35" max="37" width="7.42578125" style="222" bestFit="1" customWidth="1"/>
    <col min="38" max="38" width="7.140625" style="220" bestFit="1" customWidth="1"/>
    <col min="39" max="39" width="7.42578125" style="221" bestFit="1" customWidth="1"/>
    <col min="40" max="40" width="7.42578125" style="222" bestFit="1" customWidth="1"/>
    <col min="41" max="41" width="7.5703125" style="220" bestFit="1" customWidth="1"/>
    <col min="42" max="44" width="7.42578125" style="222" bestFit="1" customWidth="1"/>
    <col min="45" max="45" width="7.140625" style="220" bestFit="1" customWidth="1"/>
    <col min="46" max="46" width="7.42578125" style="221" bestFit="1" customWidth="1"/>
    <col min="47" max="47" width="7.42578125" style="222" bestFit="1" customWidth="1"/>
    <col min="48" max="48" width="7.5703125" style="220" bestFit="1" customWidth="1"/>
    <col min="49" max="51" width="7.42578125" style="222" bestFit="1" customWidth="1"/>
    <col min="52" max="52" width="7.140625" style="220" bestFit="1" customWidth="1"/>
    <col min="53" max="53" width="7.42578125" style="221" bestFit="1" customWidth="1"/>
    <col min="54" max="54" width="7.42578125" style="222" bestFit="1" customWidth="1"/>
    <col min="55" max="55" width="7.5703125" style="220" bestFit="1" customWidth="1"/>
    <col min="56" max="58" width="7.42578125" style="222" bestFit="1" customWidth="1"/>
    <col min="59" max="59" width="7.7109375" style="221" customWidth="1"/>
    <col min="60" max="61" width="7.42578125" style="222" bestFit="1" customWidth="1"/>
    <col min="62" max="62" width="7.5703125" style="220" bestFit="1" customWidth="1"/>
    <col min="63" max="65" width="7.42578125" style="222" bestFit="1" customWidth="1"/>
    <col min="66" max="66" width="6.85546875" style="220" bestFit="1" customWidth="1"/>
    <col min="67" max="67" width="7" style="220" bestFit="1" customWidth="1"/>
    <col min="68" max="68" width="6.42578125" style="220" bestFit="1" customWidth="1"/>
    <col min="69" max="70" width="7.42578125" style="222" bestFit="1" customWidth="1"/>
    <col min="71" max="71" width="7.5703125" style="220" bestFit="1" customWidth="1"/>
    <col min="72" max="74" width="7.42578125" style="222" bestFit="1" customWidth="1"/>
    <col min="75" max="75" width="6.85546875" style="220" bestFit="1" customWidth="1"/>
    <col min="76" max="76" width="7" style="220" bestFit="1" customWidth="1"/>
    <col min="77" max="77" width="6.7109375" style="220" bestFit="1" customWidth="1"/>
    <col min="78" max="78" width="8.42578125" style="222" bestFit="1" customWidth="1"/>
    <col min="79" max="79" width="7.42578125" style="222" bestFit="1" customWidth="1"/>
    <col min="80" max="80" width="7.5703125" style="220" bestFit="1" customWidth="1"/>
    <col min="81" max="82" width="8.42578125" style="222" bestFit="1" customWidth="1"/>
    <col min="83" max="83" width="7.42578125" style="222" bestFit="1" customWidth="1"/>
    <col min="84" max="84" width="6.85546875" style="220" customWidth="1"/>
    <col min="85" max="85" width="7.140625" style="220" customWidth="1"/>
    <col min="86" max="86" width="6.5703125" style="220" customWidth="1"/>
    <col min="87" max="87" width="7.28515625" style="222" customWidth="1"/>
    <col min="88" max="88" width="8.28515625" style="222" customWidth="1"/>
    <col min="89" max="89" width="6.7109375" style="220" customWidth="1"/>
    <col min="90" max="90" width="7.85546875" style="222" customWidth="1"/>
    <col min="91" max="91" width="7.42578125" style="222" customWidth="1"/>
    <col min="92" max="92" width="8" style="222" customWidth="1"/>
    <col min="93" max="16384" width="9.140625" style="81"/>
  </cols>
  <sheetData>
    <row r="1" spans="1:92">
      <c r="A1" s="83" t="s">
        <v>235</v>
      </c>
    </row>
    <row r="2" spans="1:92">
      <c r="A2" s="422" t="s">
        <v>0</v>
      </c>
      <c r="B2" s="423"/>
      <c r="C2" s="399" t="s">
        <v>1</v>
      </c>
      <c r="D2" s="400"/>
      <c r="E2" s="400"/>
      <c r="F2" s="413"/>
      <c r="G2" s="413"/>
      <c r="H2" s="413"/>
      <c r="I2" s="414"/>
      <c r="J2" s="399" t="s">
        <v>2</v>
      </c>
      <c r="K2" s="400"/>
      <c r="L2" s="400"/>
      <c r="M2" s="413"/>
      <c r="N2" s="413"/>
      <c r="O2" s="413"/>
      <c r="P2" s="414"/>
      <c r="Q2" s="399" t="s">
        <v>3</v>
      </c>
      <c r="R2" s="400"/>
      <c r="S2" s="400"/>
      <c r="T2" s="413"/>
      <c r="U2" s="413"/>
      <c r="V2" s="413"/>
      <c r="W2" s="414"/>
      <c r="X2" s="399" t="s">
        <v>4</v>
      </c>
      <c r="Y2" s="400"/>
      <c r="Z2" s="400"/>
      <c r="AA2" s="413"/>
      <c r="AB2" s="413"/>
      <c r="AC2" s="413"/>
      <c r="AD2" s="414"/>
      <c r="AE2" s="399" t="s">
        <v>5</v>
      </c>
      <c r="AF2" s="400"/>
      <c r="AG2" s="400"/>
      <c r="AH2" s="413"/>
      <c r="AI2" s="413"/>
      <c r="AJ2" s="413"/>
      <c r="AK2" s="414"/>
      <c r="AL2" s="399" t="s">
        <v>97</v>
      </c>
      <c r="AM2" s="400"/>
      <c r="AN2" s="400"/>
      <c r="AO2" s="413"/>
      <c r="AP2" s="413"/>
      <c r="AQ2" s="413"/>
      <c r="AR2" s="414"/>
      <c r="AS2" s="399" t="s">
        <v>98</v>
      </c>
      <c r="AT2" s="400"/>
      <c r="AU2" s="400"/>
      <c r="AV2" s="413"/>
      <c r="AW2" s="413"/>
      <c r="AX2" s="413"/>
      <c r="AY2" s="414"/>
      <c r="AZ2" s="399" t="s">
        <v>182</v>
      </c>
      <c r="BA2" s="400"/>
      <c r="BB2" s="400"/>
      <c r="BC2" s="413"/>
      <c r="BD2" s="413"/>
      <c r="BE2" s="413"/>
      <c r="BF2" s="414"/>
      <c r="BG2" s="399" t="s">
        <v>183</v>
      </c>
      <c r="BH2" s="400"/>
      <c r="BI2" s="400"/>
      <c r="BJ2" s="413"/>
      <c r="BK2" s="413"/>
      <c r="BL2" s="413"/>
      <c r="BM2" s="414"/>
      <c r="BN2" s="399" t="s">
        <v>205</v>
      </c>
      <c r="BO2" s="400" t="s">
        <v>205</v>
      </c>
      <c r="BP2" s="400"/>
      <c r="BQ2" s="400"/>
      <c r="BR2" s="400"/>
      <c r="BS2" s="401"/>
      <c r="BT2" s="401"/>
      <c r="BU2" s="401"/>
      <c r="BV2" s="402"/>
      <c r="BW2" s="399" t="s">
        <v>246</v>
      </c>
      <c r="BX2" s="400" t="s">
        <v>205</v>
      </c>
      <c r="BY2" s="400"/>
      <c r="BZ2" s="400"/>
      <c r="CA2" s="400"/>
      <c r="CB2" s="401"/>
      <c r="CC2" s="401"/>
      <c r="CD2" s="401"/>
      <c r="CE2" s="402"/>
      <c r="CF2" s="399" t="s">
        <v>274</v>
      </c>
      <c r="CG2" s="400" t="s">
        <v>205</v>
      </c>
      <c r="CH2" s="400"/>
      <c r="CI2" s="400"/>
      <c r="CJ2" s="400"/>
      <c r="CK2" s="401"/>
      <c r="CL2" s="401"/>
      <c r="CM2" s="401"/>
      <c r="CN2" s="402"/>
    </row>
    <row r="3" spans="1:92" s="223" customFormat="1" ht="23.25" customHeight="1">
      <c r="A3" s="424"/>
      <c r="B3" s="425"/>
      <c r="C3" s="403" t="s">
        <v>8</v>
      </c>
      <c r="D3" s="405"/>
      <c r="E3" s="406"/>
      <c r="F3" s="410" t="s">
        <v>9</v>
      </c>
      <c r="G3" s="411"/>
      <c r="H3" s="411"/>
      <c r="I3" s="412"/>
      <c r="J3" s="403" t="s">
        <v>8</v>
      </c>
      <c r="K3" s="405"/>
      <c r="L3" s="406"/>
      <c r="M3" s="410" t="s">
        <v>9</v>
      </c>
      <c r="N3" s="411"/>
      <c r="O3" s="411"/>
      <c r="P3" s="412"/>
      <c r="Q3" s="403" t="s">
        <v>8</v>
      </c>
      <c r="R3" s="405"/>
      <c r="S3" s="406"/>
      <c r="T3" s="410" t="s">
        <v>9</v>
      </c>
      <c r="U3" s="411"/>
      <c r="V3" s="411"/>
      <c r="W3" s="412"/>
      <c r="X3" s="403" t="s">
        <v>8</v>
      </c>
      <c r="Y3" s="405"/>
      <c r="Z3" s="406"/>
      <c r="AA3" s="410" t="s">
        <v>9</v>
      </c>
      <c r="AB3" s="411"/>
      <c r="AC3" s="411"/>
      <c r="AD3" s="412"/>
      <c r="AE3" s="403" t="s">
        <v>8</v>
      </c>
      <c r="AF3" s="405"/>
      <c r="AG3" s="406"/>
      <c r="AH3" s="410" t="s">
        <v>9</v>
      </c>
      <c r="AI3" s="411"/>
      <c r="AJ3" s="411"/>
      <c r="AK3" s="412"/>
      <c r="AL3" s="403" t="s">
        <v>8</v>
      </c>
      <c r="AM3" s="405"/>
      <c r="AN3" s="406"/>
      <c r="AO3" s="410" t="s">
        <v>9</v>
      </c>
      <c r="AP3" s="411"/>
      <c r="AQ3" s="411"/>
      <c r="AR3" s="412"/>
      <c r="AS3" s="403" t="s">
        <v>8</v>
      </c>
      <c r="AT3" s="405"/>
      <c r="AU3" s="406"/>
      <c r="AV3" s="410" t="s">
        <v>9</v>
      </c>
      <c r="AW3" s="411"/>
      <c r="AX3" s="411"/>
      <c r="AY3" s="412"/>
      <c r="AZ3" s="403" t="s">
        <v>8</v>
      </c>
      <c r="BA3" s="405"/>
      <c r="BB3" s="406"/>
      <c r="BC3" s="410" t="s">
        <v>9</v>
      </c>
      <c r="BD3" s="411"/>
      <c r="BE3" s="411"/>
      <c r="BF3" s="412"/>
      <c r="BG3" s="403" t="s">
        <v>8</v>
      </c>
      <c r="BH3" s="405"/>
      <c r="BI3" s="406"/>
      <c r="BJ3" s="417" t="s">
        <v>9</v>
      </c>
      <c r="BK3" s="418"/>
      <c r="BL3" s="418"/>
      <c r="BM3" s="419"/>
      <c r="BN3" s="403" t="s">
        <v>8</v>
      </c>
      <c r="BO3" s="404" t="s">
        <v>8</v>
      </c>
      <c r="BP3" s="404"/>
      <c r="BQ3" s="405"/>
      <c r="BR3" s="406"/>
      <c r="BS3" s="407" t="s">
        <v>9</v>
      </c>
      <c r="BT3" s="408"/>
      <c r="BU3" s="408"/>
      <c r="BV3" s="409"/>
      <c r="BW3" s="403" t="s">
        <v>8</v>
      </c>
      <c r="BX3" s="404" t="s">
        <v>8</v>
      </c>
      <c r="BY3" s="404"/>
      <c r="BZ3" s="405"/>
      <c r="CA3" s="406"/>
      <c r="CB3" s="407" t="s">
        <v>9</v>
      </c>
      <c r="CC3" s="408"/>
      <c r="CD3" s="408"/>
      <c r="CE3" s="409"/>
      <c r="CF3" s="403" t="s">
        <v>8</v>
      </c>
      <c r="CG3" s="404" t="s">
        <v>8</v>
      </c>
      <c r="CH3" s="404"/>
      <c r="CI3" s="405"/>
      <c r="CJ3" s="406"/>
      <c r="CK3" s="407" t="s">
        <v>9</v>
      </c>
      <c r="CL3" s="408"/>
      <c r="CM3" s="408"/>
      <c r="CN3" s="409"/>
    </row>
    <row r="4" spans="1:92" s="223" customFormat="1" ht="55.5" customHeight="1">
      <c r="A4" s="424"/>
      <c r="B4" s="425"/>
      <c r="C4" s="224" t="s">
        <v>13</v>
      </c>
      <c r="D4" s="87" t="s">
        <v>228</v>
      </c>
      <c r="E4" s="88" t="s">
        <v>229</v>
      </c>
      <c r="F4" s="225" t="s">
        <v>13</v>
      </c>
      <c r="G4" s="228" t="s">
        <v>230</v>
      </c>
      <c r="H4" s="229" t="s">
        <v>231</v>
      </c>
      <c r="I4" s="230" t="s">
        <v>232</v>
      </c>
      <c r="J4" s="224" t="s">
        <v>13</v>
      </c>
      <c r="K4" s="87" t="s">
        <v>228</v>
      </c>
      <c r="L4" s="88" t="s">
        <v>229</v>
      </c>
      <c r="M4" s="225" t="s">
        <v>13</v>
      </c>
      <c r="N4" s="228" t="s">
        <v>230</v>
      </c>
      <c r="O4" s="229" t="s">
        <v>231</v>
      </c>
      <c r="P4" s="230" t="s">
        <v>232</v>
      </c>
      <c r="Q4" s="224" t="s">
        <v>13</v>
      </c>
      <c r="R4" s="87" t="s">
        <v>228</v>
      </c>
      <c r="S4" s="88" t="s">
        <v>229</v>
      </c>
      <c r="T4" s="225" t="s">
        <v>13</v>
      </c>
      <c r="U4" s="228" t="s">
        <v>230</v>
      </c>
      <c r="V4" s="229" t="s">
        <v>231</v>
      </c>
      <c r="W4" s="230" t="s">
        <v>232</v>
      </c>
      <c r="X4" s="224" t="s">
        <v>13</v>
      </c>
      <c r="Y4" s="87" t="s">
        <v>228</v>
      </c>
      <c r="Z4" s="88" t="s">
        <v>229</v>
      </c>
      <c r="AA4" s="225" t="s">
        <v>13</v>
      </c>
      <c r="AB4" s="228" t="s">
        <v>230</v>
      </c>
      <c r="AC4" s="229" t="s">
        <v>231</v>
      </c>
      <c r="AD4" s="230" t="s">
        <v>232</v>
      </c>
      <c r="AE4" s="224" t="s">
        <v>13</v>
      </c>
      <c r="AF4" s="87" t="s">
        <v>228</v>
      </c>
      <c r="AG4" s="88" t="s">
        <v>229</v>
      </c>
      <c r="AH4" s="225" t="s">
        <v>13</v>
      </c>
      <c r="AI4" s="228" t="s">
        <v>230</v>
      </c>
      <c r="AJ4" s="229" t="s">
        <v>231</v>
      </c>
      <c r="AK4" s="230" t="s">
        <v>232</v>
      </c>
      <c r="AL4" s="224" t="s">
        <v>13</v>
      </c>
      <c r="AM4" s="87" t="s">
        <v>228</v>
      </c>
      <c r="AN4" s="88" t="s">
        <v>229</v>
      </c>
      <c r="AO4" s="225" t="s">
        <v>13</v>
      </c>
      <c r="AP4" s="228" t="s">
        <v>230</v>
      </c>
      <c r="AQ4" s="229" t="s">
        <v>231</v>
      </c>
      <c r="AR4" s="230" t="s">
        <v>232</v>
      </c>
      <c r="AS4" s="224" t="s">
        <v>13</v>
      </c>
      <c r="AT4" s="87" t="s">
        <v>228</v>
      </c>
      <c r="AU4" s="88" t="s">
        <v>229</v>
      </c>
      <c r="AV4" s="225" t="s">
        <v>13</v>
      </c>
      <c r="AW4" s="228" t="s">
        <v>230</v>
      </c>
      <c r="AX4" s="229" t="s">
        <v>231</v>
      </c>
      <c r="AY4" s="230" t="s">
        <v>232</v>
      </c>
      <c r="AZ4" s="224" t="s">
        <v>13</v>
      </c>
      <c r="BA4" s="87" t="s">
        <v>228</v>
      </c>
      <c r="BB4" s="88" t="s">
        <v>229</v>
      </c>
      <c r="BC4" s="225" t="s">
        <v>13</v>
      </c>
      <c r="BD4" s="228" t="s">
        <v>230</v>
      </c>
      <c r="BE4" s="229" t="s">
        <v>231</v>
      </c>
      <c r="BF4" s="230" t="s">
        <v>232</v>
      </c>
      <c r="BG4" s="226" t="s">
        <v>13</v>
      </c>
      <c r="BH4" s="87" t="s">
        <v>228</v>
      </c>
      <c r="BI4" s="88" t="s">
        <v>229</v>
      </c>
      <c r="BJ4" s="225" t="s">
        <v>13</v>
      </c>
      <c r="BK4" s="228" t="s">
        <v>230</v>
      </c>
      <c r="BL4" s="229" t="s">
        <v>231</v>
      </c>
      <c r="BM4" s="230" t="s">
        <v>232</v>
      </c>
      <c r="BN4" s="227" t="s">
        <v>10</v>
      </c>
      <c r="BO4" s="339" t="s">
        <v>11</v>
      </c>
      <c r="BP4" s="94" t="s">
        <v>12</v>
      </c>
      <c r="BQ4" s="87" t="s">
        <v>228</v>
      </c>
      <c r="BR4" s="88" t="s">
        <v>229</v>
      </c>
      <c r="BS4" s="354" t="s">
        <v>13</v>
      </c>
      <c r="BT4" s="333" t="s">
        <v>230</v>
      </c>
      <c r="BU4" s="334" t="s">
        <v>231</v>
      </c>
      <c r="BV4" s="335" t="s">
        <v>232</v>
      </c>
      <c r="BW4" s="227" t="s">
        <v>10</v>
      </c>
      <c r="BX4" s="339" t="s">
        <v>11</v>
      </c>
      <c r="BY4" s="94" t="s">
        <v>12</v>
      </c>
      <c r="BZ4" s="87" t="s">
        <v>228</v>
      </c>
      <c r="CA4" s="88" t="s">
        <v>229</v>
      </c>
      <c r="CB4" s="354" t="s">
        <v>13</v>
      </c>
      <c r="CC4" s="333" t="s">
        <v>230</v>
      </c>
      <c r="CD4" s="334" t="s">
        <v>231</v>
      </c>
      <c r="CE4" s="335" t="s">
        <v>232</v>
      </c>
      <c r="CF4" s="227" t="s">
        <v>10</v>
      </c>
      <c r="CG4" s="339" t="s">
        <v>11</v>
      </c>
      <c r="CH4" s="94" t="s">
        <v>12</v>
      </c>
      <c r="CI4" s="9" t="s">
        <v>228</v>
      </c>
      <c r="CJ4" s="10" t="s">
        <v>229</v>
      </c>
      <c r="CK4" s="354" t="s">
        <v>13</v>
      </c>
      <c r="CL4" s="336" t="s">
        <v>230</v>
      </c>
      <c r="CM4" s="337" t="s">
        <v>231</v>
      </c>
      <c r="CN4" s="338" t="s">
        <v>232</v>
      </c>
    </row>
    <row r="5" spans="1:92" s="242" customFormat="1">
      <c r="A5" s="415" t="s">
        <v>14</v>
      </c>
      <c r="B5" s="416"/>
      <c r="C5" s="231">
        <f>SUM(C6)</f>
        <v>18</v>
      </c>
      <c r="D5" s="232">
        <f>(C5/C$5)*100</f>
        <v>100</v>
      </c>
      <c r="E5" s="233">
        <f t="shared" ref="E5:E10" si="0">(C5/$C$128)*100</f>
        <v>0.92592592592592582</v>
      </c>
      <c r="F5" s="234">
        <f>SUM(F6)</f>
        <v>8</v>
      </c>
      <c r="G5" s="235">
        <f t="shared" ref="G5:G10" si="1">(F5/C5)*100</f>
        <v>44.444444444444443</v>
      </c>
      <c r="H5" s="236">
        <f>(F5/C$5)*100</f>
        <v>44.444444444444443</v>
      </c>
      <c r="I5" s="237">
        <f t="shared" ref="I5:I10" si="2">(F5/$C$128)*100</f>
        <v>0.41152263374485598</v>
      </c>
      <c r="J5" s="231">
        <f>SUM(J6)</f>
        <v>40</v>
      </c>
      <c r="K5" s="232">
        <f>(J5/J$5)*100</f>
        <v>100</v>
      </c>
      <c r="L5" s="238">
        <f t="shared" ref="L5:L10" si="3">(J5/$J$128)*100</f>
        <v>2.1401819154628141</v>
      </c>
      <c r="M5" s="239">
        <f>SUM(M6)</f>
        <v>13</v>
      </c>
      <c r="N5" s="235">
        <f t="shared" ref="N5:N10" si="4">(M5/J5)*100</f>
        <v>32.5</v>
      </c>
      <c r="O5" s="236">
        <f>(M5/J$5)*100</f>
        <v>32.5</v>
      </c>
      <c r="P5" s="237">
        <f t="shared" ref="P5:P10" si="5">(M5/$J$128)*100</f>
        <v>0.69555912252541463</v>
      </c>
      <c r="Q5" s="231">
        <f>SUM(Q6)</f>
        <v>37</v>
      </c>
      <c r="R5" s="232">
        <f>(Q5/Q$5)*100</f>
        <v>100</v>
      </c>
      <c r="S5" s="238">
        <f t="shared" ref="S5:S11" si="6">(Q5/$Q$128)*100</f>
        <v>2.0521353300055463</v>
      </c>
      <c r="T5" s="239">
        <f>SUM(T6)</f>
        <v>15</v>
      </c>
      <c r="U5" s="235">
        <f t="shared" ref="U5:U11" si="7">(T5/Q5)*100</f>
        <v>40.54054054054054</v>
      </c>
      <c r="V5" s="236">
        <f>(T5/Q$5)*100</f>
        <v>40.54054054054054</v>
      </c>
      <c r="W5" s="237">
        <f t="shared" ref="W5:W11" si="8">(T5/$Q$128)*100</f>
        <v>0.83194675540765384</v>
      </c>
      <c r="X5" s="231">
        <f>SUM(X6)</f>
        <v>25</v>
      </c>
      <c r="Y5" s="232">
        <f>(X5/X$5)*100</f>
        <v>100</v>
      </c>
      <c r="Z5" s="238">
        <f t="shared" ref="Z5:Z10" si="9">(X5/$X$128)*100</f>
        <v>1.4351320321469576</v>
      </c>
      <c r="AA5" s="239">
        <f>SUM(AA6)</f>
        <v>5</v>
      </c>
      <c r="AB5" s="235">
        <f t="shared" ref="AB5:AB10" si="10">(AA5/X5)*100</f>
        <v>20</v>
      </c>
      <c r="AC5" s="236">
        <f>(AA5/X$5)*100</f>
        <v>20</v>
      </c>
      <c r="AD5" s="237">
        <f t="shared" ref="AD5:AD10" si="11">(AA5/$X$128)*100</f>
        <v>0.28702640642939153</v>
      </c>
      <c r="AE5" s="231">
        <f>SUM(AE6)</f>
        <v>29</v>
      </c>
      <c r="AF5" s="232">
        <f>(AE5/AE$5)*100</f>
        <v>100</v>
      </c>
      <c r="AG5" s="238">
        <f t="shared" ref="AG5:AG10" si="12">(AE5/$AE$128)*100</f>
        <v>2.4555461473327687</v>
      </c>
      <c r="AH5" s="239">
        <f>SUM(AH6)</f>
        <v>8</v>
      </c>
      <c r="AI5" s="235">
        <f t="shared" ref="AI5:AI10" si="13">(AH5/AE5)*100</f>
        <v>27.586206896551722</v>
      </c>
      <c r="AJ5" s="236">
        <f>(AH5/AE$5)*100</f>
        <v>27.586206896551722</v>
      </c>
      <c r="AK5" s="237">
        <f t="shared" ref="AK5:AK10" si="14">(AH5/$AE$128)*100</f>
        <v>0.67739204064352243</v>
      </c>
      <c r="AL5" s="231">
        <f>SUM(AL6)</f>
        <v>15</v>
      </c>
      <c r="AM5" s="232">
        <f>(AL5/AL$5)*100</f>
        <v>100</v>
      </c>
      <c r="AN5" s="238">
        <f>(AL5/$AL$128)*100</f>
        <v>1.1235955056179776</v>
      </c>
      <c r="AO5" s="239">
        <f>SUM(AO6)</f>
        <v>3</v>
      </c>
      <c r="AP5" s="235">
        <f>(AO5/AL5)*100</f>
        <v>20</v>
      </c>
      <c r="AQ5" s="236">
        <f>(AO5/$AL$5)*100</f>
        <v>20</v>
      </c>
      <c r="AR5" s="237">
        <f>(AO5/$AL$128)*100</f>
        <v>0.22471910112359553</v>
      </c>
      <c r="AS5" s="231">
        <f>SUM(AS6)</f>
        <v>10</v>
      </c>
      <c r="AT5" s="232">
        <f>(AS5/AS$5)*100</f>
        <v>100</v>
      </c>
      <c r="AU5" s="238">
        <f>(AS5/$AS$128)*100</f>
        <v>0.58173356602675974</v>
      </c>
      <c r="AV5" s="239">
        <f>SUM(AV6)</f>
        <v>2</v>
      </c>
      <c r="AW5" s="235">
        <f>(AV5/AS5)*100</f>
        <v>20</v>
      </c>
      <c r="AX5" s="236">
        <f>(AV5/$AS$5)*100</f>
        <v>20</v>
      </c>
      <c r="AY5" s="237">
        <f>(AV5/$AS$128)*100</f>
        <v>0.11634671320535195</v>
      </c>
      <c r="AZ5" s="231">
        <f>SUM(AZ6)</f>
        <v>17</v>
      </c>
      <c r="BA5" s="232">
        <f>(AZ5/AZ$5)*100</f>
        <v>100</v>
      </c>
      <c r="BB5" s="238">
        <f>(AZ5/$AZ$128)*100</f>
        <v>1.0685103708359522</v>
      </c>
      <c r="BC5" s="239">
        <f>SUM(BC6)</f>
        <v>4</v>
      </c>
      <c r="BD5" s="235">
        <f>(BC5/AZ5)*100</f>
        <v>23.52941176470588</v>
      </c>
      <c r="BE5" s="236">
        <f>(BC5/$AZ$5)*100</f>
        <v>23.52941176470588</v>
      </c>
      <c r="BF5" s="237">
        <f>(BC5/$AZ$128)*100</f>
        <v>0.25141420490257699</v>
      </c>
      <c r="BG5" s="240">
        <f>SUM(BG6)</f>
        <v>16</v>
      </c>
      <c r="BH5" s="232">
        <f>(BG5/BG$5)*100</f>
        <v>100</v>
      </c>
      <c r="BI5" s="238">
        <f>(BG5/$BG$128)*100</f>
        <v>0.96910963052695331</v>
      </c>
      <c r="BJ5" s="239">
        <f>SUM(BJ6)</f>
        <v>6</v>
      </c>
      <c r="BK5" s="235">
        <f>(BJ5/BG5)*100</f>
        <v>37.5</v>
      </c>
      <c r="BL5" s="236">
        <f>(BJ5/$BG$5)*100</f>
        <v>37.5</v>
      </c>
      <c r="BM5" s="237">
        <f>(BJ5/$BG$128)*100</f>
        <v>0.36341611144760755</v>
      </c>
      <c r="BN5" s="241">
        <f>SUM(BN6)</f>
        <v>11</v>
      </c>
      <c r="BO5" s="340">
        <f>SUM(BO6)</f>
        <v>0</v>
      </c>
      <c r="BP5" s="349">
        <f>SUM(BN5:BO5)</f>
        <v>11</v>
      </c>
      <c r="BQ5" s="232">
        <f>(BP5/BP$5)*100</f>
        <v>100</v>
      </c>
      <c r="BR5" s="238">
        <f>(BP5/$BP$128)*100</f>
        <v>0.73382254836557703</v>
      </c>
      <c r="BS5" s="355">
        <f>SUM(BS6)</f>
        <v>3</v>
      </c>
      <c r="BT5" s="235">
        <f>(BS5/BP5)*100</f>
        <v>27.27272727272727</v>
      </c>
      <c r="BU5" s="236">
        <f>(BS5/BP$5)*100</f>
        <v>27.27272727272727</v>
      </c>
      <c r="BV5" s="237">
        <f>(BS5/$BP$128)*100</f>
        <v>0.20013342228152103</v>
      </c>
      <c r="BW5" s="241">
        <f>SUM(BW6)</f>
        <v>11</v>
      </c>
      <c r="BX5" s="340">
        <f>SUM(BX6)</f>
        <v>0</v>
      </c>
      <c r="BY5" s="349">
        <f>SUM(BW5:BX5)</f>
        <v>11</v>
      </c>
      <c r="BZ5" s="232">
        <f>(BY5/BY$5)*100</f>
        <v>100</v>
      </c>
      <c r="CA5" s="238">
        <f t="shared" ref="CA5:CA10" si="15">(BY5/$BY$128)*100</f>
        <v>0.76282940360610263</v>
      </c>
      <c r="CB5" s="355">
        <f>SUM(CB6)</f>
        <v>4</v>
      </c>
      <c r="CC5" s="235">
        <f>(CB5/BY5)*100</f>
        <v>36.363636363636367</v>
      </c>
      <c r="CD5" s="236">
        <f>(CB5/BY$5)*100</f>
        <v>36.363636363636367</v>
      </c>
      <c r="CE5" s="237">
        <f t="shared" ref="CE5:CE10" si="16">(CB5/$BY$128)*100</f>
        <v>0.27739251040221913</v>
      </c>
      <c r="CF5" s="241">
        <f>SUM(CF6)</f>
        <v>12</v>
      </c>
      <c r="CG5" s="340">
        <f>SUM(CG6)</f>
        <v>0</v>
      </c>
      <c r="CH5" s="349">
        <f>SUM(CF5:CG5)</f>
        <v>12</v>
      </c>
      <c r="CI5" s="232">
        <f>(CH5/CH$5)*100</f>
        <v>100</v>
      </c>
      <c r="CJ5" s="238">
        <f t="shared" ref="CJ5:CJ28" si="17">(CH5/$CH$128)*100</f>
        <v>0.77519379844961245</v>
      </c>
      <c r="CK5" s="355">
        <f>SUM(CK6)</f>
        <v>5</v>
      </c>
      <c r="CL5" s="235">
        <f>(CK5/CH5)*100</f>
        <v>41.666666666666671</v>
      </c>
      <c r="CM5" s="236">
        <f>(CK5/CH$5)*100</f>
        <v>41.666666666666671</v>
      </c>
      <c r="CN5" s="237">
        <f t="shared" ref="CN5:CN66" si="18">(CK5/$CH$128)*100</f>
        <v>0.32299741602067183</v>
      </c>
    </row>
    <row r="6" spans="1:92" s="242" customFormat="1" ht="23.25" customHeight="1">
      <c r="A6" s="420" t="s">
        <v>99</v>
      </c>
      <c r="B6" s="421"/>
      <c r="C6" s="243">
        <f>SUM(C7:C7)</f>
        <v>18</v>
      </c>
      <c r="D6" s="244">
        <f>(C6/C$5)*100</f>
        <v>100</v>
      </c>
      <c r="E6" s="245">
        <f t="shared" si="0"/>
        <v>0.92592592592592582</v>
      </c>
      <c r="F6" s="246">
        <f>SUM(F7:F7)</f>
        <v>8</v>
      </c>
      <c r="G6" s="247">
        <f t="shared" si="1"/>
        <v>44.444444444444443</v>
      </c>
      <c r="H6" s="248">
        <f>(F6/C$5)*100</f>
        <v>44.444444444444443</v>
      </c>
      <c r="I6" s="249">
        <f t="shared" si="2"/>
        <v>0.41152263374485598</v>
      </c>
      <c r="J6" s="243">
        <f>SUM(J7:J7)</f>
        <v>40</v>
      </c>
      <c r="K6" s="244">
        <f>(J6/J$5)*100</f>
        <v>100</v>
      </c>
      <c r="L6" s="250">
        <f t="shared" si="3"/>
        <v>2.1401819154628141</v>
      </c>
      <c r="M6" s="246">
        <f>SUM(M7:M7)</f>
        <v>13</v>
      </c>
      <c r="N6" s="247">
        <f t="shared" si="4"/>
        <v>32.5</v>
      </c>
      <c r="O6" s="248">
        <f>(M6/J$5)*100</f>
        <v>32.5</v>
      </c>
      <c r="P6" s="249">
        <f t="shared" si="5"/>
        <v>0.69555912252541463</v>
      </c>
      <c r="Q6" s="243">
        <f>SUM(Q7:Q7)</f>
        <v>37</v>
      </c>
      <c r="R6" s="244">
        <f>(Q6/Q$5)*100</f>
        <v>100</v>
      </c>
      <c r="S6" s="250">
        <f t="shared" si="6"/>
        <v>2.0521353300055463</v>
      </c>
      <c r="T6" s="246">
        <f>SUM(T7:T7)</f>
        <v>15</v>
      </c>
      <c r="U6" s="247">
        <f t="shared" si="7"/>
        <v>40.54054054054054</v>
      </c>
      <c r="V6" s="248">
        <f>(T6/Q$5)*100</f>
        <v>40.54054054054054</v>
      </c>
      <c r="W6" s="249">
        <f t="shared" si="8"/>
        <v>0.83194675540765384</v>
      </c>
      <c r="X6" s="243">
        <f>SUM(X7:X7)</f>
        <v>25</v>
      </c>
      <c r="Y6" s="244">
        <f>(X6/X$5)*100</f>
        <v>100</v>
      </c>
      <c r="Z6" s="250">
        <f t="shared" si="9"/>
        <v>1.4351320321469576</v>
      </c>
      <c r="AA6" s="246">
        <f>SUM(AA7:AA7)</f>
        <v>5</v>
      </c>
      <c r="AB6" s="247">
        <f t="shared" si="10"/>
        <v>20</v>
      </c>
      <c r="AC6" s="248">
        <f>(AA6/X$5)*100</f>
        <v>20</v>
      </c>
      <c r="AD6" s="249">
        <f t="shared" si="11"/>
        <v>0.28702640642939153</v>
      </c>
      <c r="AE6" s="243">
        <f>SUM(AE7:AE7)</f>
        <v>29</v>
      </c>
      <c r="AF6" s="244">
        <f>(AE6/AE$5)*100</f>
        <v>100</v>
      </c>
      <c r="AG6" s="250">
        <f t="shared" si="12"/>
        <v>2.4555461473327687</v>
      </c>
      <c r="AH6" s="246">
        <f>SUM(AH7:AH7)</f>
        <v>8</v>
      </c>
      <c r="AI6" s="247">
        <f t="shared" si="13"/>
        <v>27.586206896551722</v>
      </c>
      <c r="AJ6" s="248">
        <f>(AH6/AE$5)*100</f>
        <v>27.586206896551722</v>
      </c>
      <c r="AK6" s="249">
        <f t="shared" si="14"/>
        <v>0.67739204064352243</v>
      </c>
      <c r="AL6" s="243">
        <f>SUM(AL7:AL7)</f>
        <v>15</v>
      </c>
      <c r="AM6" s="244">
        <f>(AL6/AL$5)*100</f>
        <v>100</v>
      </c>
      <c r="AN6" s="250">
        <f>(AL6/$AL$128)*100</f>
        <v>1.1235955056179776</v>
      </c>
      <c r="AO6" s="246">
        <f>SUM(AO7:AO7)</f>
        <v>3</v>
      </c>
      <c r="AP6" s="247">
        <f>(AO6/AL6)*100</f>
        <v>20</v>
      </c>
      <c r="AQ6" s="248">
        <f>(AO6/$AL$5)*100</f>
        <v>20</v>
      </c>
      <c r="AR6" s="249">
        <f>(AO6/$AL$128)*100</f>
        <v>0.22471910112359553</v>
      </c>
      <c r="AS6" s="243">
        <f>SUM(AS7:AS7)</f>
        <v>10</v>
      </c>
      <c r="AT6" s="244">
        <f>(AS6/AS$5)*100</f>
        <v>100</v>
      </c>
      <c r="AU6" s="250">
        <f>(AS6/$AS$128)*100</f>
        <v>0.58173356602675974</v>
      </c>
      <c r="AV6" s="246">
        <f>SUM(AV7:AV7)</f>
        <v>2</v>
      </c>
      <c r="AW6" s="247">
        <f>(AV6/AS6)*100</f>
        <v>20</v>
      </c>
      <c r="AX6" s="248">
        <f>(AV6/$AS$5)*100</f>
        <v>20</v>
      </c>
      <c r="AY6" s="249">
        <f>(AV6/$AS$128)*100</f>
        <v>0.11634671320535195</v>
      </c>
      <c r="AZ6" s="243">
        <f>SUM(AZ7:AZ7)</f>
        <v>17</v>
      </c>
      <c r="BA6" s="244">
        <f>(AZ6/AZ$5)*100</f>
        <v>100</v>
      </c>
      <c r="BB6" s="250">
        <f>(AZ6/$AZ$128)*100</f>
        <v>1.0685103708359522</v>
      </c>
      <c r="BC6" s="246">
        <f>SUM(BC7:BC7)</f>
        <v>4</v>
      </c>
      <c r="BD6" s="247">
        <f>(BC6/AZ6)*100</f>
        <v>23.52941176470588</v>
      </c>
      <c r="BE6" s="248">
        <f>(BC6/$AZ$5)*100</f>
        <v>23.52941176470588</v>
      </c>
      <c r="BF6" s="249">
        <f>(BC6/$AZ$128)*100</f>
        <v>0.25141420490257699</v>
      </c>
      <c r="BG6" s="251">
        <f>SUM(BG7:BG7)</f>
        <v>16</v>
      </c>
      <c r="BH6" s="244">
        <f>(BG6/BG$5)*100</f>
        <v>100</v>
      </c>
      <c r="BI6" s="250">
        <f>(BG6/$BG$128)*100</f>
        <v>0.96910963052695331</v>
      </c>
      <c r="BJ6" s="246">
        <f>SUM(BJ7:BJ7)</f>
        <v>6</v>
      </c>
      <c r="BK6" s="247">
        <f>(BJ6/BG6)*100</f>
        <v>37.5</v>
      </c>
      <c r="BL6" s="248">
        <f>(BJ6/$BG$5)*100</f>
        <v>37.5</v>
      </c>
      <c r="BM6" s="249">
        <f>(BJ6/$BG$128)*100</f>
        <v>0.36341611144760755</v>
      </c>
      <c r="BN6" s="252">
        <f>SUM(BN7:BN7)</f>
        <v>11</v>
      </c>
      <c r="BO6" s="341">
        <f>SUM(BO7:BO7)</f>
        <v>0</v>
      </c>
      <c r="BP6" s="350">
        <f t="shared" ref="BP6:BP72" si="19">SUM(BN6:BO6)</f>
        <v>11</v>
      </c>
      <c r="BQ6" s="244">
        <f>(BP6/BP$5)*100</f>
        <v>100</v>
      </c>
      <c r="BR6" s="250">
        <f>(BP6/$BP$128)*100</f>
        <v>0.73382254836557703</v>
      </c>
      <c r="BS6" s="356">
        <f>SUM(BS7:BS7)</f>
        <v>3</v>
      </c>
      <c r="BT6" s="247">
        <f>(BS6/BP6)*100</f>
        <v>27.27272727272727</v>
      </c>
      <c r="BU6" s="248">
        <f>(BS6/BP$5)*100</f>
        <v>27.27272727272727</v>
      </c>
      <c r="BV6" s="249">
        <f>(BS6/$BP$128)*100</f>
        <v>0.20013342228152103</v>
      </c>
      <c r="BW6" s="252">
        <f>SUM(BW7:BW7)</f>
        <v>11</v>
      </c>
      <c r="BX6" s="341">
        <f>SUM(BX7:BX7)</f>
        <v>0</v>
      </c>
      <c r="BY6" s="350">
        <f t="shared" ref="BY6:BY9" si="20">SUM(BW6:BX6)</f>
        <v>11</v>
      </c>
      <c r="BZ6" s="244">
        <f>(BY6/BY$5)*100</f>
        <v>100</v>
      </c>
      <c r="CA6" s="250">
        <f t="shared" si="15"/>
        <v>0.76282940360610263</v>
      </c>
      <c r="CB6" s="356">
        <f>SUM(CB7:CB7)</f>
        <v>4</v>
      </c>
      <c r="CC6" s="247">
        <f>(CB6/BY6)*100</f>
        <v>36.363636363636367</v>
      </c>
      <c r="CD6" s="248">
        <f>(CB6/BY$5)*100</f>
        <v>36.363636363636367</v>
      </c>
      <c r="CE6" s="249">
        <f t="shared" si="16"/>
        <v>0.27739251040221913</v>
      </c>
      <c r="CF6" s="252">
        <f>SUM(CF7:CF7)</f>
        <v>12</v>
      </c>
      <c r="CG6" s="341">
        <f>SUM(CG7:CG7)</f>
        <v>0</v>
      </c>
      <c r="CH6" s="350">
        <f t="shared" ref="CH6:CH8" si="21">SUM(CF6:CG6)</f>
        <v>12</v>
      </c>
      <c r="CI6" s="244">
        <f>(CH6/CH$5)*100</f>
        <v>100</v>
      </c>
      <c r="CJ6" s="250">
        <f t="shared" si="17"/>
        <v>0.77519379844961245</v>
      </c>
      <c r="CK6" s="356">
        <f>SUM(CK7:CK7)</f>
        <v>5</v>
      </c>
      <c r="CL6" s="247">
        <f t="shared" ref="CL6:CL66" si="22">(CK6/CH6)*100</f>
        <v>41.666666666666671</v>
      </c>
      <c r="CM6" s="248">
        <f>(CK6/CH$5)*100</f>
        <v>41.666666666666671</v>
      </c>
      <c r="CN6" s="249">
        <f t="shared" si="18"/>
        <v>0.32299741602067183</v>
      </c>
    </row>
    <row r="7" spans="1:92" ht="23.25" customHeight="1">
      <c r="A7" s="121">
        <v>10106</v>
      </c>
      <c r="B7" s="253" t="s">
        <v>100</v>
      </c>
      <c r="C7" s="254">
        <v>18</v>
      </c>
      <c r="D7" s="124">
        <f>(C7/C$5)*100</f>
        <v>100</v>
      </c>
      <c r="E7" s="125">
        <f t="shared" si="0"/>
        <v>0.92592592592592582</v>
      </c>
      <c r="F7" s="255">
        <v>8</v>
      </c>
      <c r="G7" s="127">
        <f t="shared" si="1"/>
        <v>44.444444444444443</v>
      </c>
      <c r="H7" s="128">
        <f>(F7/C$5)*100</f>
        <v>44.444444444444443</v>
      </c>
      <c r="I7" s="133">
        <f t="shared" si="2"/>
        <v>0.41152263374485598</v>
      </c>
      <c r="J7" s="254">
        <v>40</v>
      </c>
      <c r="K7" s="124">
        <f>(J7/J$5)*100</f>
        <v>100</v>
      </c>
      <c r="L7" s="125">
        <f t="shared" si="3"/>
        <v>2.1401819154628141</v>
      </c>
      <c r="M7" s="255">
        <v>13</v>
      </c>
      <c r="N7" s="127">
        <f t="shared" si="4"/>
        <v>32.5</v>
      </c>
      <c r="O7" s="128">
        <f>(M7/J$5)*100</f>
        <v>32.5</v>
      </c>
      <c r="P7" s="133">
        <f t="shared" si="5"/>
        <v>0.69555912252541463</v>
      </c>
      <c r="Q7" s="254">
        <v>37</v>
      </c>
      <c r="R7" s="124">
        <f>(Q7/Q$5)*100</f>
        <v>100</v>
      </c>
      <c r="S7" s="125">
        <f t="shared" si="6"/>
        <v>2.0521353300055463</v>
      </c>
      <c r="T7" s="255">
        <v>15</v>
      </c>
      <c r="U7" s="127">
        <f t="shared" si="7"/>
        <v>40.54054054054054</v>
      </c>
      <c r="V7" s="128">
        <f>(T7/Q$5)*100</f>
        <v>40.54054054054054</v>
      </c>
      <c r="W7" s="133">
        <f t="shared" si="8"/>
        <v>0.83194675540765384</v>
      </c>
      <c r="X7" s="254">
        <v>25</v>
      </c>
      <c r="Y7" s="124">
        <f>(X7/X$5)*100</f>
        <v>100</v>
      </c>
      <c r="Z7" s="125">
        <f t="shared" si="9"/>
        <v>1.4351320321469576</v>
      </c>
      <c r="AA7" s="255">
        <v>5</v>
      </c>
      <c r="AB7" s="127">
        <f t="shared" si="10"/>
        <v>20</v>
      </c>
      <c r="AC7" s="128">
        <f>(AA7/X$5)*100</f>
        <v>20</v>
      </c>
      <c r="AD7" s="133">
        <f t="shared" si="11"/>
        <v>0.28702640642939153</v>
      </c>
      <c r="AE7" s="254">
        <v>29</v>
      </c>
      <c r="AF7" s="124">
        <f>(AE7/AE$5)*100</f>
        <v>100</v>
      </c>
      <c r="AG7" s="125">
        <f t="shared" si="12"/>
        <v>2.4555461473327687</v>
      </c>
      <c r="AH7" s="255">
        <v>8</v>
      </c>
      <c r="AI7" s="127">
        <f t="shared" si="13"/>
        <v>27.586206896551722</v>
      </c>
      <c r="AJ7" s="128">
        <f>(AH7/AE$5)*100</f>
        <v>27.586206896551722</v>
      </c>
      <c r="AK7" s="133">
        <f t="shared" si="14"/>
        <v>0.67739204064352243</v>
      </c>
      <c r="AL7" s="254">
        <v>15</v>
      </c>
      <c r="AM7" s="124">
        <f>(AL7/AL$5)*100</f>
        <v>100</v>
      </c>
      <c r="AN7" s="125">
        <f>(AL7/$AL$128)*100</f>
        <v>1.1235955056179776</v>
      </c>
      <c r="AO7" s="255">
        <v>3</v>
      </c>
      <c r="AP7" s="127">
        <f>(AO7/AL7)*100</f>
        <v>20</v>
      </c>
      <c r="AQ7" s="128">
        <f>(AO7/$AL$5)*100</f>
        <v>20</v>
      </c>
      <c r="AR7" s="133">
        <f>(AO7/$AL$128)*100</f>
        <v>0.22471910112359553</v>
      </c>
      <c r="AS7" s="254">
        <v>10</v>
      </c>
      <c r="AT7" s="124">
        <f>(AS7/AS$5)*100</f>
        <v>100</v>
      </c>
      <c r="AU7" s="125">
        <f>(AS7/$AS$128)*100</f>
        <v>0.58173356602675974</v>
      </c>
      <c r="AV7" s="255">
        <v>2</v>
      </c>
      <c r="AW7" s="127">
        <f>(AV7/AS7)*100</f>
        <v>20</v>
      </c>
      <c r="AX7" s="128">
        <f>(AV7/$AS$5)*100</f>
        <v>20</v>
      </c>
      <c r="AY7" s="133">
        <f>(AV7/$AS$128)*100</f>
        <v>0.11634671320535195</v>
      </c>
      <c r="AZ7" s="254">
        <v>17</v>
      </c>
      <c r="BA7" s="124">
        <f>(AZ7/AZ$5)*100</f>
        <v>100</v>
      </c>
      <c r="BB7" s="125">
        <f>(AZ7/$AZ$128)*100</f>
        <v>1.0685103708359522</v>
      </c>
      <c r="BC7" s="255">
        <v>4</v>
      </c>
      <c r="BD7" s="127">
        <f>(BC7/AZ7)*100</f>
        <v>23.52941176470588</v>
      </c>
      <c r="BE7" s="128">
        <f>(BC7/$AZ$5)*100</f>
        <v>23.52941176470588</v>
      </c>
      <c r="BF7" s="133">
        <f>(BC7/$AZ$128)*100</f>
        <v>0.25141420490257699</v>
      </c>
      <c r="BG7" s="256">
        <v>16</v>
      </c>
      <c r="BH7" s="124">
        <f>(BG7/BG$5)*100</f>
        <v>100</v>
      </c>
      <c r="BI7" s="125">
        <f>(BG7/$BG$128)*100</f>
        <v>0.96910963052695331</v>
      </c>
      <c r="BJ7" s="255">
        <v>6</v>
      </c>
      <c r="BK7" s="127">
        <f>(BJ7/BG7)*100</f>
        <v>37.5</v>
      </c>
      <c r="BL7" s="128">
        <f>(BJ7/$BG$5)*100</f>
        <v>37.5</v>
      </c>
      <c r="BM7" s="133">
        <f>(BJ7/$BG$128)*100</f>
        <v>0.36341611144760755</v>
      </c>
      <c r="BN7" s="257">
        <v>11</v>
      </c>
      <c r="BO7" s="342"/>
      <c r="BP7" s="131">
        <f t="shared" si="19"/>
        <v>11</v>
      </c>
      <c r="BQ7" s="124">
        <f>(BP7/BP$5)*100</f>
        <v>100</v>
      </c>
      <c r="BR7" s="125">
        <f>(BP7/$BP$128)*100</f>
        <v>0.73382254836557703</v>
      </c>
      <c r="BS7" s="357">
        <v>3</v>
      </c>
      <c r="BT7" s="127">
        <f>(BS7/BP7)*100</f>
        <v>27.27272727272727</v>
      </c>
      <c r="BU7" s="128">
        <f>(BS7/BP$5)*100</f>
        <v>27.27272727272727</v>
      </c>
      <c r="BV7" s="133">
        <f>(BS7/$BP$128)*100</f>
        <v>0.20013342228152103</v>
      </c>
      <c r="BW7" s="257">
        <v>11</v>
      </c>
      <c r="BX7" s="342"/>
      <c r="BY7" s="131">
        <f t="shared" si="20"/>
        <v>11</v>
      </c>
      <c r="BZ7" s="124">
        <f>(BY7/BY$5)*100</f>
        <v>100</v>
      </c>
      <c r="CA7" s="125">
        <f t="shared" si="15"/>
        <v>0.76282940360610263</v>
      </c>
      <c r="CB7" s="357">
        <f>BY7-7</f>
        <v>4</v>
      </c>
      <c r="CC7" s="127">
        <f>(CB7/BY7)*100</f>
        <v>36.363636363636367</v>
      </c>
      <c r="CD7" s="128">
        <f>(CB7/BY$5)*100</f>
        <v>36.363636363636367</v>
      </c>
      <c r="CE7" s="133">
        <f t="shared" si="16"/>
        <v>0.27739251040221913</v>
      </c>
      <c r="CF7" s="257">
        <v>12</v>
      </c>
      <c r="CG7" s="342"/>
      <c r="CH7" s="131">
        <f t="shared" si="21"/>
        <v>12</v>
      </c>
      <c r="CI7" s="124">
        <f>(CH7/CH$5)*100</f>
        <v>100</v>
      </c>
      <c r="CJ7" s="125">
        <f t="shared" si="17"/>
        <v>0.77519379844961245</v>
      </c>
      <c r="CK7" s="357">
        <f>CH7-7</f>
        <v>5</v>
      </c>
      <c r="CL7" s="127">
        <f t="shared" si="22"/>
        <v>41.666666666666671</v>
      </c>
      <c r="CM7" s="128">
        <f>(CK7/CH$5)*100</f>
        <v>41.666666666666671</v>
      </c>
      <c r="CN7" s="133">
        <f t="shared" si="18"/>
        <v>0.32299741602067183</v>
      </c>
    </row>
    <row r="8" spans="1:92" s="242" customFormat="1">
      <c r="A8" s="415" t="s">
        <v>21</v>
      </c>
      <c r="B8" s="416"/>
      <c r="C8" s="258">
        <f>SUM(C9)</f>
        <v>68</v>
      </c>
      <c r="D8" s="232">
        <f>(C8/C$8)*100</f>
        <v>100</v>
      </c>
      <c r="E8" s="238">
        <f t="shared" si="0"/>
        <v>3.4979423868312756</v>
      </c>
      <c r="F8" s="239">
        <f>SUM(F9)</f>
        <v>19</v>
      </c>
      <c r="G8" s="235">
        <f t="shared" si="1"/>
        <v>27.941176470588236</v>
      </c>
      <c r="H8" s="236">
        <f>(F8/C$8)*100</f>
        <v>27.941176470588236</v>
      </c>
      <c r="I8" s="237">
        <f t="shared" si="2"/>
        <v>0.97736625514403297</v>
      </c>
      <c r="J8" s="258">
        <f>SUM(J9)</f>
        <v>52</v>
      </c>
      <c r="K8" s="232">
        <f>(J8/J$8)*100</f>
        <v>100</v>
      </c>
      <c r="L8" s="238">
        <f t="shared" si="3"/>
        <v>2.7822364901016585</v>
      </c>
      <c r="M8" s="239">
        <f>SUM(M9)</f>
        <v>14</v>
      </c>
      <c r="N8" s="235">
        <f t="shared" si="4"/>
        <v>26.923076923076923</v>
      </c>
      <c r="O8" s="236">
        <f>(M8/J$8)*100</f>
        <v>26.923076923076923</v>
      </c>
      <c r="P8" s="237">
        <f t="shared" si="5"/>
        <v>0.74906367041198507</v>
      </c>
      <c r="Q8" s="258">
        <f>SUM(Q9)</f>
        <v>43</v>
      </c>
      <c r="R8" s="232">
        <f>(Q8/Q$8)*100</f>
        <v>100</v>
      </c>
      <c r="S8" s="238">
        <f t="shared" si="6"/>
        <v>2.384914032168608</v>
      </c>
      <c r="T8" s="239">
        <f>SUM(T9)</f>
        <v>10</v>
      </c>
      <c r="U8" s="235">
        <f t="shared" si="7"/>
        <v>23.255813953488371</v>
      </c>
      <c r="V8" s="236">
        <f>(T8/Q$8)*100</f>
        <v>23.255813953488371</v>
      </c>
      <c r="W8" s="237">
        <f t="shared" si="8"/>
        <v>0.55463117027176934</v>
      </c>
      <c r="X8" s="258">
        <f>SUM(X9)</f>
        <v>35</v>
      </c>
      <c r="Y8" s="232">
        <f>(X8/X$8)*100</f>
        <v>100</v>
      </c>
      <c r="Z8" s="238">
        <f t="shared" si="9"/>
        <v>2.0091848450057408</v>
      </c>
      <c r="AA8" s="239">
        <f>SUM(AA9)</f>
        <v>5</v>
      </c>
      <c r="AB8" s="235">
        <f t="shared" si="10"/>
        <v>14.285714285714285</v>
      </c>
      <c r="AC8" s="236">
        <f>(AA8/X$8)*100</f>
        <v>14.285714285714285</v>
      </c>
      <c r="AD8" s="237">
        <f t="shared" si="11"/>
        <v>0.28702640642939153</v>
      </c>
      <c r="AE8" s="258">
        <f>SUM(AE9)</f>
        <v>59</v>
      </c>
      <c r="AF8" s="232">
        <f>(AE8/AE$8)*100</f>
        <v>100</v>
      </c>
      <c r="AG8" s="238">
        <f t="shared" si="12"/>
        <v>4.995766299745978</v>
      </c>
      <c r="AH8" s="239">
        <f>SUM(AH9)</f>
        <v>13</v>
      </c>
      <c r="AI8" s="235">
        <f t="shared" si="13"/>
        <v>22.033898305084744</v>
      </c>
      <c r="AJ8" s="236">
        <f>(AH8/AE$8)*100</f>
        <v>22.033898305084744</v>
      </c>
      <c r="AK8" s="237">
        <f t="shared" si="14"/>
        <v>1.100762066045724</v>
      </c>
      <c r="AL8" s="258">
        <f>SUM(AL9)</f>
        <v>52</v>
      </c>
      <c r="AM8" s="232">
        <f>(AL8/AL$8)*100</f>
        <v>100</v>
      </c>
      <c r="AN8" s="238">
        <f>(AL8/$AL$128)*100</f>
        <v>3.8951310861423218</v>
      </c>
      <c r="AO8" s="239">
        <f>SUM(AO9)</f>
        <v>20</v>
      </c>
      <c r="AP8" s="235">
        <f>(AO8/AL8)*100</f>
        <v>38.461538461538467</v>
      </c>
      <c r="AQ8" s="236">
        <f>(AO8/$AL$8)*100</f>
        <v>38.461538461538467</v>
      </c>
      <c r="AR8" s="237">
        <f>(AO8/$AL$128)*100</f>
        <v>1.4981273408239701</v>
      </c>
      <c r="AS8" s="258">
        <f>SUM(AS9)</f>
        <v>51</v>
      </c>
      <c r="AT8" s="232">
        <f>(AS8/AS$8)*100</f>
        <v>100</v>
      </c>
      <c r="AU8" s="238">
        <f>(AS8/$AS$128)*100</f>
        <v>2.9668411867364748</v>
      </c>
      <c r="AV8" s="239">
        <f>SUM(AV9)</f>
        <v>22</v>
      </c>
      <c r="AW8" s="235">
        <f>(AV8/AS8)*100</f>
        <v>43.137254901960787</v>
      </c>
      <c r="AX8" s="236">
        <f>(AV8/$AS$8)*100</f>
        <v>43.137254901960787</v>
      </c>
      <c r="AY8" s="237">
        <f>(AV8/$AS$128)*100</f>
        <v>1.2798138452588714</v>
      </c>
      <c r="AZ8" s="258">
        <f>SUM(AZ9)</f>
        <v>41</v>
      </c>
      <c r="BA8" s="232">
        <f>(AZ8/AZ$8)*100</f>
        <v>100</v>
      </c>
      <c r="BB8" s="238">
        <f>(AZ8/$AZ$128)*100</f>
        <v>2.5769956002514141</v>
      </c>
      <c r="BC8" s="239">
        <f>SUM(BC9)</f>
        <v>4</v>
      </c>
      <c r="BD8" s="235">
        <f>(BC8/AZ8)*100</f>
        <v>9.7560975609756095</v>
      </c>
      <c r="BE8" s="236">
        <f>(BC8/$AZ$8)*100</f>
        <v>9.7560975609756095</v>
      </c>
      <c r="BF8" s="237">
        <f>(BC8/$AZ$128)*100</f>
        <v>0.25141420490257699</v>
      </c>
      <c r="BG8" s="240">
        <f>SUM(BG9)</f>
        <v>34</v>
      </c>
      <c r="BH8" s="232">
        <f>(BG8/BG$8)*100</f>
        <v>100</v>
      </c>
      <c r="BI8" s="238">
        <f>(BG8/$BG$128)*100</f>
        <v>2.059357964869776</v>
      </c>
      <c r="BJ8" s="239">
        <f>SUM(BJ9)</f>
        <v>8</v>
      </c>
      <c r="BK8" s="235">
        <f>(BJ8/BG8)*100</f>
        <v>23.52941176470588</v>
      </c>
      <c r="BL8" s="236">
        <f>(BJ8/$BG$8)*100</f>
        <v>23.52941176470588</v>
      </c>
      <c r="BM8" s="237">
        <f>(BJ8/$BG$128)*100</f>
        <v>0.48455481526347666</v>
      </c>
      <c r="BN8" s="241">
        <f>SUM(BN9)</f>
        <v>38</v>
      </c>
      <c r="BO8" s="340">
        <f>SUM(BO9)</f>
        <v>23</v>
      </c>
      <c r="BP8" s="349">
        <f t="shared" si="19"/>
        <v>61</v>
      </c>
      <c r="BQ8" s="232">
        <f>(BP8/BP$8)*100</f>
        <v>100</v>
      </c>
      <c r="BR8" s="238">
        <f>(BP8/$BP$128)*100</f>
        <v>4.0693795863909275</v>
      </c>
      <c r="BS8" s="355">
        <f>SUM(BS9)</f>
        <v>20</v>
      </c>
      <c r="BT8" s="235">
        <f>(BS8/BP8)*100</f>
        <v>32.786885245901637</v>
      </c>
      <c r="BU8" s="236">
        <f>(BS8/BP$8)*100</f>
        <v>32.786885245901637</v>
      </c>
      <c r="BV8" s="237">
        <f>(BS8/$BP$128)*100</f>
        <v>1.3342228152101401</v>
      </c>
      <c r="BW8" s="241">
        <f>SUM(BW9)</f>
        <v>41</v>
      </c>
      <c r="BX8" s="340">
        <f>SUM(BX9)</f>
        <v>16</v>
      </c>
      <c r="BY8" s="349">
        <f t="shared" si="20"/>
        <v>57</v>
      </c>
      <c r="BZ8" s="232">
        <f>(BY8/BY$8)*100</f>
        <v>100</v>
      </c>
      <c r="CA8" s="238">
        <f t="shared" si="15"/>
        <v>3.9528432732316232</v>
      </c>
      <c r="CB8" s="355">
        <f>SUM(CB9)</f>
        <v>21</v>
      </c>
      <c r="CC8" s="235">
        <f>(CB8/BY8)*100</f>
        <v>36.84210526315789</v>
      </c>
      <c r="CD8" s="236">
        <f>(CB8/BY$8)*100</f>
        <v>36.84210526315789</v>
      </c>
      <c r="CE8" s="237">
        <f t="shared" si="16"/>
        <v>1.4563106796116505</v>
      </c>
      <c r="CF8" s="241">
        <f>SUM(CF9)</f>
        <v>34</v>
      </c>
      <c r="CG8" s="340">
        <f>SUM(CG9)</f>
        <v>10</v>
      </c>
      <c r="CH8" s="349">
        <f t="shared" si="21"/>
        <v>44</v>
      </c>
      <c r="CI8" s="232">
        <f>(CH8/CH$8)*100</f>
        <v>100</v>
      </c>
      <c r="CJ8" s="238">
        <f t="shared" si="17"/>
        <v>2.842377260981912</v>
      </c>
      <c r="CK8" s="355">
        <f>SUM(CK9)</f>
        <v>14</v>
      </c>
      <c r="CL8" s="235">
        <f t="shared" si="22"/>
        <v>31.818181818181817</v>
      </c>
      <c r="CM8" s="236">
        <f>(CK8/CH$8)*100</f>
        <v>31.818181818181817</v>
      </c>
      <c r="CN8" s="237">
        <f t="shared" si="18"/>
        <v>0.90439276485788112</v>
      </c>
    </row>
    <row r="9" spans="1:92" s="242" customFormat="1" ht="23.25" customHeight="1">
      <c r="A9" s="420" t="s">
        <v>101</v>
      </c>
      <c r="B9" s="421"/>
      <c r="C9" s="243">
        <f>SUM(C10:C14)</f>
        <v>68</v>
      </c>
      <c r="D9" s="244">
        <f>(C9/C$8)*100</f>
        <v>100</v>
      </c>
      <c r="E9" s="250">
        <f t="shared" si="0"/>
        <v>3.4979423868312756</v>
      </c>
      <c r="F9" s="246">
        <f>SUM(F10:F14)</f>
        <v>19</v>
      </c>
      <c r="G9" s="247">
        <f t="shared" si="1"/>
        <v>27.941176470588236</v>
      </c>
      <c r="H9" s="248">
        <f>(F9/C$8)*100</f>
        <v>27.941176470588236</v>
      </c>
      <c r="I9" s="249">
        <f t="shared" si="2"/>
        <v>0.97736625514403297</v>
      </c>
      <c r="J9" s="243">
        <f>SUM(J10:J14)</f>
        <v>52</v>
      </c>
      <c r="K9" s="244">
        <f>(J9/J$8)*100</f>
        <v>100</v>
      </c>
      <c r="L9" s="250">
        <f t="shared" si="3"/>
        <v>2.7822364901016585</v>
      </c>
      <c r="M9" s="246">
        <f>SUM(M10:M14)</f>
        <v>14</v>
      </c>
      <c r="N9" s="247">
        <f t="shared" si="4"/>
        <v>26.923076923076923</v>
      </c>
      <c r="O9" s="248">
        <f>(M9/J$8)*100</f>
        <v>26.923076923076923</v>
      </c>
      <c r="P9" s="249">
        <f t="shared" si="5"/>
        <v>0.74906367041198507</v>
      </c>
      <c r="Q9" s="243">
        <f>SUM(Q10:Q14)</f>
        <v>43</v>
      </c>
      <c r="R9" s="244">
        <f>(Q9/Q$8)*100</f>
        <v>100</v>
      </c>
      <c r="S9" s="250">
        <f t="shared" si="6"/>
        <v>2.384914032168608</v>
      </c>
      <c r="T9" s="246">
        <f>SUM(T10:T14)</f>
        <v>10</v>
      </c>
      <c r="U9" s="247">
        <f t="shared" si="7"/>
        <v>23.255813953488371</v>
      </c>
      <c r="V9" s="248">
        <f>(T9/Q$8)*100</f>
        <v>23.255813953488371</v>
      </c>
      <c r="W9" s="249">
        <f t="shared" si="8"/>
        <v>0.55463117027176934</v>
      </c>
      <c r="X9" s="243">
        <f>SUM(X10:X14)</f>
        <v>35</v>
      </c>
      <c r="Y9" s="244">
        <f>(X9/X$8)*100</f>
        <v>100</v>
      </c>
      <c r="Z9" s="250">
        <f t="shared" si="9"/>
        <v>2.0091848450057408</v>
      </c>
      <c r="AA9" s="246">
        <f>SUM(AA10:AA14)</f>
        <v>5</v>
      </c>
      <c r="AB9" s="247">
        <f t="shared" si="10"/>
        <v>14.285714285714285</v>
      </c>
      <c r="AC9" s="248">
        <f>(AA9/X$8)*100</f>
        <v>14.285714285714285</v>
      </c>
      <c r="AD9" s="249">
        <f t="shared" si="11"/>
        <v>0.28702640642939153</v>
      </c>
      <c r="AE9" s="243">
        <f>SUM(AE10:AE14)</f>
        <v>59</v>
      </c>
      <c r="AF9" s="244">
        <f>(AE9/AE$8)*100</f>
        <v>100</v>
      </c>
      <c r="AG9" s="250">
        <f t="shared" si="12"/>
        <v>4.995766299745978</v>
      </c>
      <c r="AH9" s="246">
        <f>SUM(AH10:AH14)</f>
        <v>13</v>
      </c>
      <c r="AI9" s="247">
        <f t="shared" si="13"/>
        <v>22.033898305084744</v>
      </c>
      <c r="AJ9" s="248">
        <f>(AH9/AE$8)*100</f>
        <v>22.033898305084744</v>
      </c>
      <c r="AK9" s="249">
        <f t="shared" si="14"/>
        <v>1.100762066045724</v>
      </c>
      <c r="AL9" s="243">
        <f>SUM(AL10:AL14)</f>
        <v>52</v>
      </c>
      <c r="AM9" s="244">
        <f>(AL9/AL$8)*100</f>
        <v>100</v>
      </c>
      <c r="AN9" s="250">
        <f>(AL9/$AL$128)*100</f>
        <v>3.8951310861423218</v>
      </c>
      <c r="AO9" s="246">
        <f>SUM(AO10:AO14)</f>
        <v>20</v>
      </c>
      <c r="AP9" s="247">
        <f>(AO9/AL9)*100</f>
        <v>38.461538461538467</v>
      </c>
      <c r="AQ9" s="248">
        <f>(AO9/$AL$8)*100</f>
        <v>38.461538461538467</v>
      </c>
      <c r="AR9" s="249">
        <f>(AO9/$AL$128)*100</f>
        <v>1.4981273408239701</v>
      </c>
      <c r="AS9" s="243">
        <f>SUM(AS10:AS14)</f>
        <v>51</v>
      </c>
      <c r="AT9" s="244">
        <f>(AS9/AS$8)*100</f>
        <v>100</v>
      </c>
      <c r="AU9" s="250">
        <f>(AS9/$AS$128)*100</f>
        <v>2.9668411867364748</v>
      </c>
      <c r="AV9" s="246">
        <f>SUM(AV10:AV14)</f>
        <v>22</v>
      </c>
      <c r="AW9" s="247">
        <f>(AV9/AS9)*100</f>
        <v>43.137254901960787</v>
      </c>
      <c r="AX9" s="248">
        <f t="shared" ref="AX9:AX14" si="23">(AV9/$AS$8)*100</f>
        <v>43.137254901960787</v>
      </c>
      <c r="AY9" s="249">
        <f>(AV9/$AS$128)*100</f>
        <v>1.2798138452588714</v>
      </c>
      <c r="AZ9" s="243">
        <f>SUM(AZ10:AZ14)</f>
        <v>41</v>
      </c>
      <c r="BA9" s="244">
        <f>(AZ9/AZ$8)*100</f>
        <v>100</v>
      </c>
      <c r="BB9" s="250">
        <f>(AZ9/$AZ$128)*100</f>
        <v>2.5769956002514141</v>
      </c>
      <c r="BC9" s="246">
        <f>SUM(BC10:BC14)</f>
        <v>4</v>
      </c>
      <c r="BD9" s="247">
        <f>(BC9/AZ9)*100</f>
        <v>9.7560975609756095</v>
      </c>
      <c r="BE9" s="248">
        <f>(BC9/$AZ$8)*100</f>
        <v>9.7560975609756095</v>
      </c>
      <c r="BF9" s="249">
        <f>(BC9/$AZ$128)*100</f>
        <v>0.25141420490257699</v>
      </c>
      <c r="BG9" s="251">
        <f>SUM(BG10:BG14)</f>
        <v>34</v>
      </c>
      <c r="BH9" s="244">
        <f>(BG9/BG$8)*100</f>
        <v>100</v>
      </c>
      <c r="BI9" s="250">
        <f>(BG9/$BG$128)*100</f>
        <v>2.059357964869776</v>
      </c>
      <c r="BJ9" s="246">
        <f>SUM(BJ10:BJ14)</f>
        <v>8</v>
      </c>
      <c r="BK9" s="247">
        <f>(BJ9/BG9)*100</f>
        <v>23.52941176470588</v>
      </c>
      <c r="BL9" s="248">
        <f t="shared" ref="BL9:BL14" si="24">(BJ9/$BG$8)*100</f>
        <v>23.52941176470588</v>
      </c>
      <c r="BM9" s="249">
        <f>(BJ9/$BG$128)*100</f>
        <v>0.48455481526347666</v>
      </c>
      <c r="BN9" s="252">
        <f>SUM(BN10:BN14)</f>
        <v>38</v>
      </c>
      <c r="BO9" s="341">
        <f>SUM(BO10:BO14)</f>
        <v>23</v>
      </c>
      <c r="BP9" s="350">
        <f t="shared" si="19"/>
        <v>61</v>
      </c>
      <c r="BQ9" s="244">
        <f>(BP9/BP$8)*100</f>
        <v>100</v>
      </c>
      <c r="BR9" s="250">
        <f>(BP9/$BP$128)*100</f>
        <v>4.0693795863909275</v>
      </c>
      <c r="BS9" s="356">
        <f>SUM(BS10:BS14)</f>
        <v>20</v>
      </c>
      <c r="BT9" s="247">
        <f>(BS9/BP9)*100</f>
        <v>32.786885245901637</v>
      </c>
      <c r="BU9" s="248">
        <f>(BS9/BP$8)*100</f>
        <v>32.786885245901637</v>
      </c>
      <c r="BV9" s="249">
        <f>(BS9/$BP$128)*100</f>
        <v>1.3342228152101401</v>
      </c>
      <c r="BW9" s="252">
        <f>SUM(BW10:BW14)</f>
        <v>41</v>
      </c>
      <c r="BX9" s="341">
        <f>SUM(BX10:BX14)</f>
        <v>16</v>
      </c>
      <c r="BY9" s="350">
        <f t="shared" si="20"/>
        <v>57</v>
      </c>
      <c r="BZ9" s="244">
        <f>(BY9/BY$8)*100</f>
        <v>100</v>
      </c>
      <c r="CA9" s="250">
        <f t="shared" si="15"/>
        <v>3.9528432732316232</v>
      </c>
      <c r="CB9" s="356">
        <f>SUM(CB10:CB14)</f>
        <v>21</v>
      </c>
      <c r="CC9" s="247">
        <f>(CB9/BY9)*100</f>
        <v>36.84210526315789</v>
      </c>
      <c r="CD9" s="248">
        <f>(CB9/BY$8)*100</f>
        <v>36.84210526315789</v>
      </c>
      <c r="CE9" s="249">
        <f t="shared" si="16"/>
        <v>1.4563106796116505</v>
      </c>
      <c r="CF9" s="252">
        <f>SUM(CF10:CF14)</f>
        <v>34</v>
      </c>
      <c r="CG9" s="341">
        <f>SUM(CG10:CG14)</f>
        <v>10</v>
      </c>
      <c r="CH9" s="350">
        <f>SUM(CF9:CG9)</f>
        <v>44</v>
      </c>
      <c r="CI9" s="244">
        <f>(CH9/CH$8)*100</f>
        <v>100</v>
      </c>
      <c r="CJ9" s="250">
        <f t="shared" si="17"/>
        <v>2.842377260981912</v>
      </c>
      <c r="CK9" s="356">
        <f>SUM(CK10:CK14)</f>
        <v>14</v>
      </c>
      <c r="CL9" s="247">
        <f t="shared" si="22"/>
        <v>31.818181818181817</v>
      </c>
      <c r="CM9" s="248">
        <f>(CK9/CH$8)*100</f>
        <v>31.818181818181817</v>
      </c>
      <c r="CN9" s="249">
        <f t="shared" si="18"/>
        <v>0.90439276485788112</v>
      </c>
    </row>
    <row r="10" spans="1:92" ht="23.25" customHeight="1">
      <c r="A10" s="121">
        <v>15000</v>
      </c>
      <c r="B10" s="253" t="s">
        <v>216</v>
      </c>
      <c r="C10" s="254">
        <v>68</v>
      </c>
      <c r="D10" s="124">
        <f>(C10/C$8)*100</f>
        <v>100</v>
      </c>
      <c r="E10" s="125">
        <f t="shared" si="0"/>
        <v>3.4979423868312756</v>
      </c>
      <c r="F10" s="255">
        <v>19</v>
      </c>
      <c r="G10" s="127">
        <f t="shared" si="1"/>
        <v>27.941176470588236</v>
      </c>
      <c r="H10" s="128">
        <f>(F10/C$8)*100</f>
        <v>27.941176470588236</v>
      </c>
      <c r="I10" s="133">
        <f t="shared" si="2"/>
        <v>0.97736625514403297</v>
      </c>
      <c r="J10" s="254">
        <v>52</v>
      </c>
      <c r="K10" s="124">
        <f>(J10/J$8)*100</f>
        <v>100</v>
      </c>
      <c r="L10" s="125">
        <f t="shared" si="3"/>
        <v>2.7822364901016585</v>
      </c>
      <c r="M10" s="255">
        <v>14</v>
      </c>
      <c r="N10" s="127">
        <f t="shared" si="4"/>
        <v>26.923076923076923</v>
      </c>
      <c r="O10" s="128">
        <f>(M10/J$8)*100</f>
        <v>26.923076923076923</v>
      </c>
      <c r="P10" s="133">
        <f t="shared" si="5"/>
        <v>0.74906367041198507</v>
      </c>
      <c r="Q10" s="254">
        <v>40</v>
      </c>
      <c r="R10" s="124">
        <f>(Q10/Q$8)*100</f>
        <v>93.023255813953483</v>
      </c>
      <c r="S10" s="125">
        <f t="shared" si="6"/>
        <v>2.2185246810870773</v>
      </c>
      <c r="T10" s="255">
        <v>9</v>
      </c>
      <c r="U10" s="127">
        <f t="shared" si="7"/>
        <v>22.5</v>
      </c>
      <c r="V10" s="128">
        <f>(T10/Q$8)*100</f>
        <v>20.930232558139537</v>
      </c>
      <c r="W10" s="133">
        <f t="shared" si="8"/>
        <v>0.49916805324459235</v>
      </c>
      <c r="X10" s="254">
        <v>35</v>
      </c>
      <c r="Y10" s="124">
        <f>(X10/X$8)*100</f>
        <v>100</v>
      </c>
      <c r="Z10" s="125">
        <f t="shared" si="9"/>
        <v>2.0091848450057408</v>
      </c>
      <c r="AA10" s="255">
        <v>5</v>
      </c>
      <c r="AB10" s="127">
        <f t="shared" si="10"/>
        <v>14.285714285714285</v>
      </c>
      <c r="AC10" s="128">
        <f>(AA10/X$8)*100</f>
        <v>14.285714285714285</v>
      </c>
      <c r="AD10" s="133">
        <f t="shared" si="11"/>
        <v>0.28702640642939153</v>
      </c>
      <c r="AE10" s="254">
        <v>59</v>
      </c>
      <c r="AF10" s="124">
        <f>(AE10/AE$8)*100</f>
        <v>100</v>
      </c>
      <c r="AG10" s="125">
        <f t="shared" si="12"/>
        <v>4.995766299745978</v>
      </c>
      <c r="AH10" s="255">
        <v>13</v>
      </c>
      <c r="AI10" s="127">
        <f t="shared" si="13"/>
        <v>22.033898305084744</v>
      </c>
      <c r="AJ10" s="128">
        <f>(AH10/AE$8)*100</f>
        <v>22.033898305084744</v>
      </c>
      <c r="AK10" s="133">
        <f t="shared" si="14"/>
        <v>1.100762066045724</v>
      </c>
      <c r="AL10" s="254"/>
      <c r="AM10" s="124"/>
      <c r="AN10" s="125"/>
      <c r="AO10" s="255"/>
      <c r="AP10" s="127"/>
      <c r="AQ10" s="128"/>
      <c r="AR10" s="133"/>
      <c r="AS10" s="254"/>
      <c r="AT10" s="124"/>
      <c r="AU10" s="125"/>
      <c r="AV10" s="255"/>
      <c r="AW10" s="127"/>
      <c r="AX10" s="128"/>
      <c r="AY10" s="133"/>
      <c r="AZ10" s="254"/>
      <c r="BA10" s="124"/>
      <c r="BB10" s="125"/>
      <c r="BC10" s="255"/>
      <c r="BD10" s="127"/>
      <c r="BE10" s="128"/>
      <c r="BF10" s="133"/>
      <c r="BG10" s="256"/>
      <c r="BH10" s="124"/>
      <c r="BI10" s="125"/>
      <c r="BJ10" s="255"/>
      <c r="BK10" s="127"/>
      <c r="BL10" s="128"/>
      <c r="BM10" s="133"/>
      <c r="BN10" s="257"/>
      <c r="BO10" s="342"/>
      <c r="BP10" s="131"/>
      <c r="BQ10" s="124"/>
      <c r="BR10" s="125"/>
      <c r="BS10" s="357"/>
      <c r="BT10" s="127"/>
      <c r="BU10" s="128"/>
      <c r="BV10" s="133"/>
      <c r="BW10" s="257">
        <v>18</v>
      </c>
      <c r="BX10" s="342">
        <v>6</v>
      </c>
      <c r="BY10" s="131">
        <f t="shared" ref="BY10:BY16" si="25">SUM(BW10:BX10)</f>
        <v>24</v>
      </c>
      <c r="BZ10" s="124">
        <f>(BY10/BY$8)*100</f>
        <v>42.105263157894733</v>
      </c>
      <c r="CA10" s="125">
        <f t="shared" si="15"/>
        <v>1.6643550624133148</v>
      </c>
      <c r="CB10" s="357">
        <f>BY10-18</f>
        <v>6</v>
      </c>
      <c r="CC10" s="127">
        <f t="shared" ref="CC10" si="26">(CB10/BY10)*100</f>
        <v>25</v>
      </c>
      <c r="CD10" s="128">
        <f>(CB10/BY$8)*100</f>
        <v>10.526315789473683</v>
      </c>
      <c r="CE10" s="133">
        <f t="shared" si="16"/>
        <v>0.41608876560332869</v>
      </c>
      <c r="CF10" s="257">
        <v>8</v>
      </c>
      <c r="CG10" s="80">
        <v>9</v>
      </c>
      <c r="CH10" s="131">
        <f>SUM(CF10:CG10)</f>
        <v>17</v>
      </c>
      <c r="CI10" s="124">
        <f>(CH10/CH$8)*100</f>
        <v>38.636363636363633</v>
      </c>
      <c r="CJ10" s="125">
        <f>(CH10/$CH$128)*100</f>
        <v>1.0981912144702841</v>
      </c>
      <c r="CK10" s="357">
        <f>CH10-11</f>
        <v>6</v>
      </c>
      <c r="CL10" s="127">
        <f t="shared" si="22"/>
        <v>35.294117647058826</v>
      </c>
      <c r="CM10" s="128"/>
      <c r="CN10" s="133">
        <f t="shared" si="18"/>
        <v>0.38759689922480622</v>
      </c>
    </row>
    <row r="11" spans="1:92" ht="23.25" customHeight="1">
      <c r="A11" s="121">
        <v>15106</v>
      </c>
      <c r="B11" s="253" t="s">
        <v>102</v>
      </c>
      <c r="C11" s="254"/>
      <c r="D11" s="124"/>
      <c r="E11" s="125"/>
      <c r="F11" s="255"/>
      <c r="G11" s="127"/>
      <c r="H11" s="128"/>
      <c r="I11" s="133"/>
      <c r="J11" s="254"/>
      <c r="K11" s="124"/>
      <c r="L11" s="125"/>
      <c r="M11" s="255"/>
      <c r="N11" s="127"/>
      <c r="O11" s="128"/>
      <c r="P11" s="133"/>
      <c r="Q11" s="254">
        <v>3</v>
      </c>
      <c r="R11" s="124">
        <f>(Q11/Q$8)*100</f>
        <v>6.9767441860465116</v>
      </c>
      <c r="S11" s="125">
        <f t="shared" si="6"/>
        <v>0.16638935108153077</v>
      </c>
      <c r="T11" s="255">
        <v>1</v>
      </c>
      <c r="U11" s="127">
        <f t="shared" si="7"/>
        <v>33.333333333333329</v>
      </c>
      <c r="V11" s="128">
        <f>(T11/Q$8)*100</f>
        <v>2.3255813953488373</v>
      </c>
      <c r="W11" s="133">
        <f t="shared" si="8"/>
        <v>5.5463117027176934E-2</v>
      </c>
      <c r="X11" s="254"/>
      <c r="Y11" s="124"/>
      <c r="Z11" s="125"/>
      <c r="AA11" s="255"/>
      <c r="AB11" s="127"/>
      <c r="AC11" s="128"/>
      <c r="AD11" s="133"/>
      <c r="AE11" s="254"/>
      <c r="AF11" s="124"/>
      <c r="AG11" s="125"/>
      <c r="AH11" s="255"/>
      <c r="AI11" s="127"/>
      <c r="AJ11" s="128"/>
      <c r="AK11" s="133"/>
      <c r="AL11" s="254"/>
      <c r="AM11" s="124"/>
      <c r="AN11" s="125"/>
      <c r="AO11" s="255"/>
      <c r="AP11" s="127"/>
      <c r="AQ11" s="128"/>
      <c r="AR11" s="133"/>
      <c r="AS11" s="254"/>
      <c r="AT11" s="124"/>
      <c r="AU11" s="125"/>
      <c r="AV11" s="255"/>
      <c r="AW11" s="127"/>
      <c r="AX11" s="128"/>
      <c r="AY11" s="133"/>
      <c r="AZ11" s="254"/>
      <c r="BA11" s="124"/>
      <c r="BB11" s="125"/>
      <c r="BC11" s="255"/>
      <c r="BD11" s="127"/>
      <c r="BE11" s="128"/>
      <c r="BF11" s="133"/>
      <c r="BG11" s="256">
        <v>2</v>
      </c>
      <c r="BH11" s="124">
        <f>(BG11/BG$8)*100</f>
        <v>5.8823529411764701</v>
      </c>
      <c r="BI11" s="125">
        <f t="shared" ref="BI11:BI17" si="27">(BG11/$BG$128)*100</f>
        <v>0.12113870381586916</v>
      </c>
      <c r="BJ11" s="255"/>
      <c r="BK11" s="127"/>
      <c r="BL11" s="128"/>
      <c r="BM11" s="133"/>
      <c r="BN11" s="257"/>
      <c r="BO11" s="342"/>
      <c r="BP11" s="131"/>
      <c r="BQ11" s="124"/>
      <c r="BR11" s="125"/>
      <c r="BS11" s="357"/>
      <c r="BT11" s="127"/>
      <c r="BU11" s="128"/>
      <c r="BV11" s="133"/>
      <c r="BW11" s="257"/>
      <c r="BX11" s="342"/>
      <c r="BY11" s="131"/>
      <c r="BZ11" s="124"/>
      <c r="CA11" s="125"/>
      <c r="CB11" s="357"/>
      <c r="CC11" s="127"/>
      <c r="CD11" s="128"/>
      <c r="CE11" s="133"/>
      <c r="CF11" s="257"/>
      <c r="CG11" s="342"/>
      <c r="CH11" s="131"/>
      <c r="CI11" s="124"/>
      <c r="CJ11" s="125"/>
      <c r="CK11" s="357"/>
      <c r="CL11" s="127"/>
      <c r="CM11" s="128"/>
      <c r="CN11" s="133"/>
    </row>
    <row r="12" spans="1:92" ht="23.25" customHeight="1">
      <c r="A12" s="121">
        <v>15206</v>
      </c>
      <c r="B12" s="253" t="s">
        <v>103</v>
      </c>
      <c r="C12" s="254"/>
      <c r="D12" s="124"/>
      <c r="E12" s="125"/>
      <c r="F12" s="255"/>
      <c r="G12" s="127"/>
      <c r="H12" s="128"/>
      <c r="I12" s="133"/>
      <c r="J12" s="254"/>
      <c r="K12" s="124"/>
      <c r="L12" s="125"/>
      <c r="M12" s="255"/>
      <c r="N12" s="127"/>
      <c r="O12" s="128"/>
      <c r="P12" s="133"/>
      <c r="Q12" s="254"/>
      <c r="R12" s="124"/>
      <c r="S12" s="125"/>
      <c r="T12" s="255"/>
      <c r="U12" s="127"/>
      <c r="V12" s="128"/>
      <c r="W12" s="133"/>
      <c r="X12" s="254"/>
      <c r="Y12" s="124"/>
      <c r="Z12" s="125"/>
      <c r="AA12" s="255"/>
      <c r="AB12" s="127"/>
      <c r="AC12" s="128"/>
      <c r="AD12" s="133"/>
      <c r="AE12" s="254"/>
      <c r="AF12" s="124"/>
      <c r="AG12" s="125"/>
      <c r="AH12" s="255"/>
      <c r="AI12" s="127"/>
      <c r="AJ12" s="128"/>
      <c r="AK12" s="133"/>
      <c r="AL12" s="254">
        <v>14</v>
      </c>
      <c r="AM12" s="124">
        <f>(AL12/AL$8)*100</f>
        <v>26.923076923076923</v>
      </c>
      <c r="AN12" s="125">
        <f t="shared" ref="AN12:AN18" si="28">(AL12/$AL$128)*100</f>
        <v>1.0486891385767791</v>
      </c>
      <c r="AO12" s="255">
        <v>14</v>
      </c>
      <c r="AP12" s="127">
        <f t="shared" ref="AP12:AP18" si="29">(AO12/AL12)*100</f>
        <v>100</v>
      </c>
      <c r="AQ12" s="128">
        <f>(AO12/$AL$8)*100</f>
        <v>26.923076923076923</v>
      </c>
      <c r="AR12" s="133">
        <f t="shared" ref="AR12:AR18" si="30">(AO12/$AL$128)*100</f>
        <v>1.0486891385767791</v>
      </c>
      <c r="AS12" s="254">
        <v>24</v>
      </c>
      <c r="AT12" s="124">
        <f>(AS12/AS$8)*100</f>
        <v>47.058823529411761</v>
      </c>
      <c r="AU12" s="125">
        <f t="shared" ref="AU12:AU18" si="31">(AS12/$AS$128)*100</f>
        <v>1.3961605584642234</v>
      </c>
      <c r="AV12" s="255">
        <v>9</v>
      </c>
      <c r="AW12" s="127">
        <f t="shared" ref="AW12:AW18" si="32">(AV12/AS12)*100</f>
        <v>37.5</v>
      </c>
      <c r="AX12" s="128">
        <f t="shared" si="23"/>
        <v>17.647058823529413</v>
      </c>
      <c r="AY12" s="133">
        <f t="shared" ref="AY12:AY18" si="33">(AV12/$AS$128)*100</f>
        <v>0.52356020942408377</v>
      </c>
      <c r="AZ12" s="254">
        <v>23</v>
      </c>
      <c r="BA12" s="124">
        <f>(AZ12/AZ$8)*100</f>
        <v>56.09756097560976</v>
      </c>
      <c r="BB12" s="125">
        <f t="shared" ref="BB12:BB18" si="34">(AZ12/$AZ$128)*100</f>
        <v>1.4456316781898177</v>
      </c>
      <c r="BC12" s="255"/>
      <c r="BD12" s="127">
        <f t="shared" ref="BD12:BD18" si="35">(BC12/AZ12)*100</f>
        <v>0</v>
      </c>
      <c r="BE12" s="128">
        <f>(BC12/$AZ$8)*100</f>
        <v>0</v>
      </c>
      <c r="BF12" s="133">
        <f t="shared" ref="BF12:BF18" si="36">(BC12/$AZ$128)*100</f>
        <v>0</v>
      </c>
      <c r="BG12" s="256">
        <v>10</v>
      </c>
      <c r="BH12" s="124">
        <f>(BG12/BG$8)*100</f>
        <v>29.411764705882355</v>
      </c>
      <c r="BI12" s="125">
        <f t="shared" si="27"/>
        <v>0.60569351907934588</v>
      </c>
      <c r="BJ12" s="255">
        <v>5</v>
      </c>
      <c r="BK12" s="127">
        <f t="shared" ref="BK12:BK17" si="37">(BJ12/BG12)*100</f>
        <v>50</v>
      </c>
      <c r="BL12" s="128">
        <f t="shared" si="24"/>
        <v>14.705882352941178</v>
      </c>
      <c r="BM12" s="133">
        <f t="shared" ref="BM12:BM17" si="38">(BJ12/$BG$128)*100</f>
        <v>0.30284675953967294</v>
      </c>
      <c r="BN12" s="257">
        <v>18</v>
      </c>
      <c r="BO12" s="342">
        <v>11</v>
      </c>
      <c r="BP12" s="131">
        <f t="shared" si="19"/>
        <v>29</v>
      </c>
      <c r="BQ12" s="124">
        <f>(BP12/BP$8)*100</f>
        <v>47.540983606557376</v>
      </c>
      <c r="BR12" s="125">
        <f t="shared" ref="BR12:BR17" si="39">(BP12/$BP$128)*100</f>
        <v>1.9346230820547032</v>
      </c>
      <c r="BS12" s="357">
        <v>7</v>
      </c>
      <c r="BT12" s="127">
        <f t="shared" ref="BT12:BT17" si="40">(BS12/BP12)*100</f>
        <v>24.137931034482758</v>
      </c>
      <c r="BU12" s="128">
        <f>(BS12/BP$8)*100</f>
        <v>11.475409836065573</v>
      </c>
      <c r="BV12" s="133">
        <f t="shared" ref="BV12:BV17" si="41">(BS12/$BP$128)*100</f>
        <v>0.46697798532354906</v>
      </c>
      <c r="BW12" s="257">
        <v>23</v>
      </c>
      <c r="BX12" s="342">
        <v>10</v>
      </c>
      <c r="BY12" s="131">
        <f t="shared" si="25"/>
        <v>33</v>
      </c>
      <c r="BZ12" s="124">
        <f>(BY12/BY$8)*100</f>
        <v>57.894736842105267</v>
      </c>
      <c r="CA12" s="125">
        <f>(BY12/$BY$128)*100</f>
        <v>2.2884882108183078</v>
      </c>
      <c r="CB12" s="357">
        <f>BY12-18</f>
        <v>15</v>
      </c>
      <c r="CC12" s="127">
        <f t="shared" ref="CC12:CC17" si="42">(CB12/BY12)*100</f>
        <v>45.454545454545453</v>
      </c>
      <c r="CD12" s="128">
        <f>(CB12/BY$8)*100</f>
        <v>26.315789473684209</v>
      </c>
      <c r="CE12" s="133">
        <f>(CB12/$BY$128)*100</f>
        <v>1.0402219140083218</v>
      </c>
      <c r="CF12" s="257">
        <v>26</v>
      </c>
      <c r="CG12" s="342">
        <v>1</v>
      </c>
      <c r="CH12" s="131">
        <f t="shared" ref="CH12:CH16" si="43">SUM(CF12:CG12)</f>
        <v>27</v>
      </c>
      <c r="CI12" s="124">
        <f>(CH12/CH$8)*100</f>
        <v>61.363636363636367</v>
      </c>
      <c r="CJ12" s="125">
        <f>(CH12/$CH$128)*100</f>
        <v>1.7441860465116279</v>
      </c>
      <c r="CK12" s="357">
        <f>CH12-19</f>
        <v>8</v>
      </c>
      <c r="CL12" s="127">
        <f t="shared" si="22"/>
        <v>29.629629629629626</v>
      </c>
      <c r="CM12" s="128">
        <f>(CK12/CH$8)*100</f>
        <v>18.181818181818183</v>
      </c>
      <c r="CN12" s="133">
        <f t="shared" si="18"/>
        <v>0.516795865633075</v>
      </c>
    </row>
    <row r="13" spans="1:92" ht="25.5" customHeight="1">
      <c r="A13" s="121">
        <v>15306</v>
      </c>
      <c r="B13" s="253" t="s">
        <v>104</v>
      </c>
      <c r="C13" s="254"/>
      <c r="D13" s="124"/>
      <c r="E13" s="125"/>
      <c r="F13" s="255"/>
      <c r="G13" s="127"/>
      <c r="H13" s="128"/>
      <c r="I13" s="133"/>
      <c r="J13" s="254"/>
      <c r="K13" s="124"/>
      <c r="L13" s="125"/>
      <c r="M13" s="255"/>
      <c r="N13" s="127"/>
      <c r="O13" s="128"/>
      <c r="P13" s="133"/>
      <c r="Q13" s="254"/>
      <c r="R13" s="124"/>
      <c r="S13" s="125"/>
      <c r="T13" s="255"/>
      <c r="U13" s="127"/>
      <c r="V13" s="128"/>
      <c r="W13" s="133"/>
      <c r="X13" s="254"/>
      <c r="Y13" s="124"/>
      <c r="Z13" s="125"/>
      <c r="AA13" s="255"/>
      <c r="AB13" s="127"/>
      <c r="AC13" s="128"/>
      <c r="AD13" s="133"/>
      <c r="AE13" s="254"/>
      <c r="AF13" s="124"/>
      <c r="AG13" s="125"/>
      <c r="AH13" s="255"/>
      <c r="AI13" s="127"/>
      <c r="AJ13" s="128"/>
      <c r="AK13" s="133"/>
      <c r="AL13" s="254">
        <v>27</v>
      </c>
      <c r="AM13" s="124">
        <f>(AL13/AL$8)*100</f>
        <v>51.923076923076927</v>
      </c>
      <c r="AN13" s="125">
        <f t="shared" si="28"/>
        <v>2.0224719101123596</v>
      </c>
      <c r="AO13" s="255">
        <v>5</v>
      </c>
      <c r="AP13" s="127">
        <f t="shared" si="29"/>
        <v>18.518518518518519</v>
      </c>
      <c r="AQ13" s="128">
        <f>(AO13/$AL$8)*100</f>
        <v>9.6153846153846168</v>
      </c>
      <c r="AR13" s="133">
        <f t="shared" si="30"/>
        <v>0.37453183520599254</v>
      </c>
      <c r="AS13" s="254">
        <v>15</v>
      </c>
      <c r="AT13" s="124">
        <f>(AS13/AS$8)*100</f>
        <v>29.411764705882355</v>
      </c>
      <c r="AU13" s="125">
        <f t="shared" si="31"/>
        <v>0.87260034904013961</v>
      </c>
      <c r="AV13" s="255">
        <v>6</v>
      </c>
      <c r="AW13" s="127">
        <f t="shared" si="32"/>
        <v>40</v>
      </c>
      <c r="AX13" s="128">
        <f t="shared" si="23"/>
        <v>11.76470588235294</v>
      </c>
      <c r="AY13" s="133">
        <f t="shared" si="33"/>
        <v>0.34904013961605584</v>
      </c>
      <c r="AZ13" s="254">
        <v>16</v>
      </c>
      <c r="BA13" s="124">
        <f>(AZ13/AZ$8)*100</f>
        <v>39.024390243902438</v>
      </c>
      <c r="BB13" s="125">
        <f t="shared" si="34"/>
        <v>1.005656819610308</v>
      </c>
      <c r="BC13" s="255">
        <v>4</v>
      </c>
      <c r="BD13" s="127">
        <f t="shared" si="35"/>
        <v>25</v>
      </c>
      <c r="BE13" s="128">
        <f>(BC13/$AZ$8)*100</f>
        <v>9.7560975609756095</v>
      </c>
      <c r="BF13" s="133">
        <f t="shared" si="36"/>
        <v>0.25141420490257699</v>
      </c>
      <c r="BG13" s="256">
        <v>17</v>
      </c>
      <c r="BH13" s="124">
        <f>(BG13/BG$8)*100</f>
        <v>50</v>
      </c>
      <c r="BI13" s="125">
        <f t="shared" si="27"/>
        <v>1.029678982434888</v>
      </c>
      <c r="BJ13" s="255">
        <v>2</v>
      </c>
      <c r="BK13" s="127">
        <f t="shared" si="37"/>
        <v>11.76470588235294</v>
      </c>
      <c r="BL13" s="128">
        <f t="shared" si="24"/>
        <v>5.8823529411764701</v>
      </c>
      <c r="BM13" s="133">
        <f t="shared" si="38"/>
        <v>0.12113870381586916</v>
      </c>
      <c r="BN13" s="257">
        <v>14</v>
      </c>
      <c r="BO13" s="342">
        <v>10</v>
      </c>
      <c r="BP13" s="131">
        <f t="shared" si="19"/>
        <v>24</v>
      </c>
      <c r="BQ13" s="124">
        <f>(BP13/BP$8)*100</f>
        <v>39.344262295081968</v>
      </c>
      <c r="BR13" s="125">
        <f t="shared" si="39"/>
        <v>1.6010673782521683</v>
      </c>
      <c r="BS13" s="357">
        <v>9</v>
      </c>
      <c r="BT13" s="127">
        <f t="shared" si="40"/>
        <v>37.5</v>
      </c>
      <c r="BU13" s="128">
        <f>(BS13/BP$8)*100</f>
        <v>14.754098360655737</v>
      </c>
      <c r="BV13" s="133">
        <f t="shared" si="41"/>
        <v>0.60040026684456305</v>
      </c>
      <c r="BW13" s="257"/>
      <c r="BX13" s="342"/>
      <c r="BY13" s="131"/>
      <c r="BZ13" s="124"/>
      <c r="CA13" s="125"/>
      <c r="CB13" s="357"/>
      <c r="CC13" s="127"/>
      <c r="CD13" s="128"/>
      <c r="CE13" s="133"/>
      <c r="CF13" s="257"/>
      <c r="CG13" s="342"/>
      <c r="CH13" s="131"/>
      <c r="CI13" s="124"/>
      <c r="CJ13" s="125"/>
      <c r="CK13" s="357"/>
      <c r="CL13" s="127"/>
      <c r="CM13" s="128"/>
      <c r="CN13" s="133"/>
    </row>
    <row r="14" spans="1:92" ht="23.25" customHeight="1">
      <c r="A14" s="121">
        <v>15406</v>
      </c>
      <c r="B14" s="253" t="s">
        <v>105</v>
      </c>
      <c r="C14" s="254"/>
      <c r="D14" s="124"/>
      <c r="E14" s="125"/>
      <c r="F14" s="255"/>
      <c r="G14" s="127"/>
      <c r="H14" s="128"/>
      <c r="I14" s="133"/>
      <c r="J14" s="254"/>
      <c r="K14" s="124"/>
      <c r="L14" s="125"/>
      <c r="M14" s="255"/>
      <c r="N14" s="127"/>
      <c r="O14" s="128"/>
      <c r="P14" s="133"/>
      <c r="Q14" s="254"/>
      <c r="R14" s="124"/>
      <c r="S14" s="125"/>
      <c r="T14" s="255"/>
      <c r="U14" s="127"/>
      <c r="V14" s="128"/>
      <c r="W14" s="133"/>
      <c r="X14" s="254"/>
      <c r="Y14" s="124"/>
      <c r="Z14" s="125"/>
      <c r="AA14" s="255"/>
      <c r="AB14" s="127"/>
      <c r="AC14" s="128"/>
      <c r="AD14" s="133"/>
      <c r="AE14" s="254"/>
      <c r="AF14" s="124"/>
      <c r="AG14" s="125"/>
      <c r="AH14" s="255"/>
      <c r="AI14" s="127"/>
      <c r="AJ14" s="128"/>
      <c r="AK14" s="133"/>
      <c r="AL14" s="254">
        <v>11</v>
      </c>
      <c r="AM14" s="124">
        <f>(AL14/AL$8)*100</f>
        <v>21.153846153846153</v>
      </c>
      <c r="AN14" s="125">
        <f t="shared" si="28"/>
        <v>0.82397003745318353</v>
      </c>
      <c r="AO14" s="255">
        <v>1</v>
      </c>
      <c r="AP14" s="127">
        <f t="shared" si="29"/>
        <v>9.0909090909090917</v>
      </c>
      <c r="AQ14" s="128">
        <f>(AO14/$AL$8)*100</f>
        <v>1.9230769230769231</v>
      </c>
      <c r="AR14" s="133">
        <f t="shared" si="30"/>
        <v>7.4906367041198504E-2</v>
      </c>
      <c r="AS14" s="254">
        <v>12</v>
      </c>
      <c r="AT14" s="124">
        <f>(AS14/AS$8)*100</f>
        <v>23.52941176470588</v>
      </c>
      <c r="AU14" s="125">
        <f t="shared" si="31"/>
        <v>0.69808027923211169</v>
      </c>
      <c r="AV14" s="255">
        <v>7</v>
      </c>
      <c r="AW14" s="127">
        <f t="shared" si="32"/>
        <v>58.333333333333336</v>
      </c>
      <c r="AX14" s="128">
        <f t="shared" si="23"/>
        <v>13.725490196078432</v>
      </c>
      <c r="AY14" s="133">
        <f t="shared" si="33"/>
        <v>0.40721349621873182</v>
      </c>
      <c r="AZ14" s="254">
        <v>2</v>
      </c>
      <c r="BA14" s="124">
        <f>(AZ14/AZ$8)*100</f>
        <v>4.8780487804878048</v>
      </c>
      <c r="BB14" s="125">
        <f t="shared" si="34"/>
        <v>0.12570710245128849</v>
      </c>
      <c r="BC14" s="255"/>
      <c r="BD14" s="127">
        <f t="shared" si="35"/>
        <v>0</v>
      </c>
      <c r="BE14" s="128">
        <f>(BC14/$AZ$8)*100</f>
        <v>0</v>
      </c>
      <c r="BF14" s="133">
        <f t="shared" si="36"/>
        <v>0</v>
      </c>
      <c r="BG14" s="256">
        <v>5</v>
      </c>
      <c r="BH14" s="124">
        <f>(BG14/BG$8)*100</f>
        <v>14.705882352941178</v>
      </c>
      <c r="BI14" s="125">
        <f t="shared" si="27"/>
        <v>0.30284675953967294</v>
      </c>
      <c r="BJ14" s="255">
        <v>1</v>
      </c>
      <c r="BK14" s="127">
        <f t="shared" si="37"/>
        <v>20</v>
      </c>
      <c r="BL14" s="128">
        <f t="shared" si="24"/>
        <v>2.9411764705882351</v>
      </c>
      <c r="BM14" s="133">
        <f t="shared" si="38"/>
        <v>6.0569351907934582E-2</v>
      </c>
      <c r="BN14" s="257">
        <v>6</v>
      </c>
      <c r="BO14" s="342">
        <v>2</v>
      </c>
      <c r="BP14" s="131">
        <f t="shared" si="19"/>
        <v>8</v>
      </c>
      <c r="BQ14" s="124">
        <f>(BP14/BP$8)*100</f>
        <v>13.114754098360656</v>
      </c>
      <c r="BR14" s="125">
        <f t="shared" si="39"/>
        <v>0.53368912608405594</v>
      </c>
      <c r="BS14" s="357">
        <v>4</v>
      </c>
      <c r="BT14" s="127">
        <f t="shared" si="40"/>
        <v>50</v>
      </c>
      <c r="BU14" s="128">
        <f>(BS14/BP$8)*100</f>
        <v>6.557377049180328</v>
      </c>
      <c r="BV14" s="133">
        <f t="shared" si="41"/>
        <v>0.26684456304202797</v>
      </c>
      <c r="BW14" s="257"/>
      <c r="BX14" s="342"/>
      <c r="BY14" s="131"/>
      <c r="BZ14" s="124"/>
      <c r="CA14" s="125"/>
      <c r="CB14" s="357"/>
      <c r="CC14" s="127"/>
      <c r="CD14" s="128"/>
      <c r="CE14" s="133"/>
      <c r="CF14" s="257"/>
      <c r="CG14" s="342"/>
      <c r="CH14" s="131"/>
      <c r="CI14" s="124"/>
      <c r="CJ14" s="125"/>
      <c r="CK14" s="357"/>
      <c r="CL14" s="127"/>
      <c r="CM14" s="128"/>
      <c r="CN14" s="133"/>
    </row>
    <row r="15" spans="1:92" s="242" customFormat="1">
      <c r="A15" s="415" t="s">
        <v>24</v>
      </c>
      <c r="B15" s="416"/>
      <c r="C15" s="258">
        <f>SUM(C16)</f>
        <v>420</v>
      </c>
      <c r="D15" s="232">
        <f>(C15/C$15)*100</f>
        <v>100</v>
      </c>
      <c r="E15" s="238">
        <f>(C15/$C$128)*100</f>
        <v>21.604938271604937</v>
      </c>
      <c r="F15" s="239">
        <f>SUM(F16)</f>
        <v>78</v>
      </c>
      <c r="G15" s="235">
        <f>(F15/C15)*100</f>
        <v>18.571428571428573</v>
      </c>
      <c r="H15" s="236">
        <f>(F15/C$15)*100</f>
        <v>18.571428571428573</v>
      </c>
      <c r="I15" s="237">
        <f>(F15/$C$128)*100</f>
        <v>4.0123456790123457</v>
      </c>
      <c r="J15" s="258">
        <f>SUM(J16)</f>
        <v>492</v>
      </c>
      <c r="K15" s="232">
        <f>(J15/J$15)*100</f>
        <v>100</v>
      </c>
      <c r="L15" s="238">
        <f>(J15/$J$128)*100</f>
        <v>26.324237560192614</v>
      </c>
      <c r="M15" s="239">
        <f>SUM(M16)</f>
        <v>123</v>
      </c>
      <c r="N15" s="235">
        <f>(M15/J15)*100</f>
        <v>25</v>
      </c>
      <c r="O15" s="236">
        <f>(M15/J$15)*100</f>
        <v>25</v>
      </c>
      <c r="P15" s="237">
        <f>(M15/$J$128)*100</f>
        <v>6.5810593900481535</v>
      </c>
      <c r="Q15" s="258">
        <f>SUM(Q16)</f>
        <v>563</v>
      </c>
      <c r="R15" s="232">
        <f>(Q15/Q$15)*100</f>
        <v>100</v>
      </c>
      <c r="S15" s="238">
        <f>(Q15/$Q$128)*100</f>
        <v>31.225734886300611</v>
      </c>
      <c r="T15" s="239">
        <f>SUM(T16)</f>
        <v>98</v>
      </c>
      <c r="U15" s="235">
        <f>(T15/Q15)*100</f>
        <v>17.406749555950267</v>
      </c>
      <c r="V15" s="236">
        <f>(T15/Q$15)*100</f>
        <v>17.406749555950267</v>
      </c>
      <c r="W15" s="237">
        <f>(T15/$Q$128)*100</f>
        <v>5.4353854686633385</v>
      </c>
      <c r="X15" s="258">
        <f>SUM(X16)</f>
        <v>379</v>
      </c>
      <c r="Y15" s="232">
        <f>(X15/X$15)*100</f>
        <v>100</v>
      </c>
      <c r="Z15" s="238">
        <f>(X15/$X$128)*100</f>
        <v>21.756601607347875</v>
      </c>
      <c r="AA15" s="239">
        <f>SUM(AA16)</f>
        <v>87</v>
      </c>
      <c r="AB15" s="235">
        <f>(AA15/X15)*100</f>
        <v>22.955145118733508</v>
      </c>
      <c r="AC15" s="236">
        <f>(AA15/X$15)*100</f>
        <v>22.955145118733508</v>
      </c>
      <c r="AD15" s="237">
        <f>(AA15/$X$128)*100</f>
        <v>4.9942594718714126</v>
      </c>
      <c r="AE15" s="258">
        <f>SUM(AE16)</f>
        <v>279</v>
      </c>
      <c r="AF15" s="232">
        <f>(AE15/AE$15)*100</f>
        <v>100</v>
      </c>
      <c r="AG15" s="238">
        <f>(AE15/$AE$128)*100</f>
        <v>23.624047417442846</v>
      </c>
      <c r="AH15" s="239">
        <f>SUM(AH16)</f>
        <v>51</v>
      </c>
      <c r="AI15" s="235">
        <f>(AH15/AE15)*100</f>
        <v>18.27956989247312</v>
      </c>
      <c r="AJ15" s="236">
        <f>(AH15/AE$15)*100</f>
        <v>18.27956989247312</v>
      </c>
      <c r="AK15" s="237">
        <f>(AH15/$AE$128)*100</f>
        <v>4.3183742591024554</v>
      </c>
      <c r="AL15" s="258">
        <f>SUM(AL16)</f>
        <v>443</v>
      </c>
      <c r="AM15" s="232">
        <f>(AL15/AL$15)*100</f>
        <v>100</v>
      </c>
      <c r="AN15" s="238">
        <f t="shared" si="28"/>
        <v>33.18352059925094</v>
      </c>
      <c r="AO15" s="239">
        <f>SUM(AO16)</f>
        <v>90</v>
      </c>
      <c r="AP15" s="235">
        <f t="shared" si="29"/>
        <v>20.316027088036119</v>
      </c>
      <c r="AQ15" s="236">
        <f>(AO15/$AL$15)*100</f>
        <v>20.316027088036119</v>
      </c>
      <c r="AR15" s="237">
        <f t="shared" si="30"/>
        <v>6.7415730337078648</v>
      </c>
      <c r="AS15" s="258">
        <f>SUM(AS16)</f>
        <v>415</v>
      </c>
      <c r="AT15" s="232">
        <f>(AS15/AS$15)*100</f>
        <v>100</v>
      </c>
      <c r="AU15" s="238">
        <f t="shared" si="31"/>
        <v>24.141942990110529</v>
      </c>
      <c r="AV15" s="239">
        <f>SUM(AV16)</f>
        <v>64</v>
      </c>
      <c r="AW15" s="235">
        <f t="shared" si="32"/>
        <v>15.421686746987953</v>
      </c>
      <c r="AX15" s="236">
        <f>(AV15/$AS$15)*100</f>
        <v>15.421686746987953</v>
      </c>
      <c r="AY15" s="237">
        <f t="shared" si="33"/>
        <v>3.7230948225712623</v>
      </c>
      <c r="AZ15" s="258">
        <f>SUM(AZ16)</f>
        <v>422</v>
      </c>
      <c r="BA15" s="232">
        <f>(AZ15/AZ$15)*100</f>
        <v>100</v>
      </c>
      <c r="BB15" s="238">
        <f t="shared" si="34"/>
        <v>26.524198617221874</v>
      </c>
      <c r="BC15" s="239">
        <f>SUM(BC16)</f>
        <v>83</v>
      </c>
      <c r="BD15" s="235">
        <f t="shared" si="35"/>
        <v>19.66824644549763</v>
      </c>
      <c r="BE15" s="236">
        <f>(BC15/$AZ$15)*100</f>
        <v>19.66824644549763</v>
      </c>
      <c r="BF15" s="237">
        <f t="shared" si="36"/>
        <v>5.2168447517284733</v>
      </c>
      <c r="BG15" s="240">
        <f>SUM(BG16)</f>
        <v>413</v>
      </c>
      <c r="BH15" s="232">
        <f>(BG15/BG$15)*100</f>
        <v>100</v>
      </c>
      <c r="BI15" s="238">
        <f t="shared" si="27"/>
        <v>25.015142337976982</v>
      </c>
      <c r="BJ15" s="239">
        <f>SUM(BJ16)</f>
        <v>76</v>
      </c>
      <c r="BK15" s="235">
        <f t="shared" si="37"/>
        <v>18.401937046004843</v>
      </c>
      <c r="BL15" s="236">
        <f>(BJ15/$BG$15)*100</f>
        <v>18.401937046004843</v>
      </c>
      <c r="BM15" s="237">
        <f t="shared" si="38"/>
        <v>4.6032707450030284</v>
      </c>
      <c r="BN15" s="241">
        <f>SUM(BN16)</f>
        <v>354</v>
      </c>
      <c r="BO15" s="340">
        <f>SUM(BO16)</f>
        <v>0</v>
      </c>
      <c r="BP15" s="349">
        <f t="shared" si="19"/>
        <v>354</v>
      </c>
      <c r="BQ15" s="232">
        <f>(BP15/BP$15)*100</f>
        <v>100</v>
      </c>
      <c r="BR15" s="238">
        <f t="shared" si="39"/>
        <v>23.615743829219479</v>
      </c>
      <c r="BS15" s="355">
        <f>SUM(BS16)</f>
        <v>79</v>
      </c>
      <c r="BT15" s="235">
        <f t="shared" si="40"/>
        <v>22.316384180790962</v>
      </c>
      <c r="BU15" s="236">
        <f>(BS15/BP$15)*100</f>
        <v>22.316384180790962</v>
      </c>
      <c r="BV15" s="237">
        <f t="shared" si="41"/>
        <v>5.2701801200800533</v>
      </c>
      <c r="BW15" s="241">
        <f>SUM(BW16)</f>
        <v>243</v>
      </c>
      <c r="BX15" s="340">
        <f>SUM(BX16)</f>
        <v>16</v>
      </c>
      <c r="BY15" s="349">
        <f t="shared" si="25"/>
        <v>259</v>
      </c>
      <c r="BZ15" s="232">
        <f>(BY15/BY$15)*100</f>
        <v>100</v>
      </c>
      <c r="CA15" s="238">
        <f>(BY15/$BY$128)*100</f>
        <v>17.961165048543691</v>
      </c>
      <c r="CB15" s="355">
        <f>SUM(CB16)</f>
        <v>55</v>
      </c>
      <c r="CC15" s="235">
        <f t="shared" si="42"/>
        <v>21.235521235521233</v>
      </c>
      <c r="CD15" s="236">
        <f>(CB15/BY$15)*100</f>
        <v>21.235521235521233</v>
      </c>
      <c r="CE15" s="237">
        <f>(CB15/$BY$128)*100</f>
        <v>3.8141470180305128</v>
      </c>
      <c r="CF15" s="241">
        <f>SUM(CF16)</f>
        <v>263</v>
      </c>
      <c r="CG15" s="340">
        <f>SUM(CG16)</f>
        <v>8</v>
      </c>
      <c r="CH15" s="349">
        <f t="shared" si="43"/>
        <v>271</v>
      </c>
      <c r="CI15" s="232">
        <f>(CH15/CH$15)*100</f>
        <v>100</v>
      </c>
      <c r="CJ15" s="238">
        <f t="shared" si="17"/>
        <v>17.506459948320412</v>
      </c>
      <c r="CK15" s="355">
        <f>SUM(CK16)</f>
        <v>62</v>
      </c>
      <c r="CL15" s="235">
        <f t="shared" si="22"/>
        <v>22.878228782287824</v>
      </c>
      <c r="CM15" s="236">
        <f>(CK15/CH$15)*100</f>
        <v>22.878228782287824</v>
      </c>
      <c r="CN15" s="237">
        <f t="shared" si="18"/>
        <v>4.0051679586563305</v>
      </c>
    </row>
    <row r="16" spans="1:92" s="242" customFormat="1" ht="23.25" customHeight="1">
      <c r="A16" s="420" t="s">
        <v>106</v>
      </c>
      <c r="B16" s="421"/>
      <c r="C16" s="243">
        <f>SUM(C17,C37,C38,C39,C40,C41,C42,C43,C44)</f>
        <v>420</v>
      </c>
      <c r="D16" s="244">
        <f>(C16/C$15)*100</f>
        <v>100</v>
      </c>
      <c r="E16" s="250">
        <f>(C16/$C$128)*100</f>
        <v>21.604938271604937</v>
      </c>
      <c r="F16" s="246">
        <f>SUM(F17,F37,F38,F39,F40,F41,F42,F43,F44)</f>
        <v>78</v>
      </c>
      <c r="G16" s="247">
        <f>(F16/C16)*100</f>
        <v>18.571428571428573</v>
      </c>
      <c r="H16" s="248">
        <f>(F16/C$15)*100</f>
        <v>18.571428571428573</v>
      </c>
      <c r="I16" s="249">
        <f>(F16/$C$128)*100</f>
        <v>4.0123456790123457</v>
      </c>
      <c r="J16" s="243">
        <f>SUM(J17,J37,J38,J39,J40,J41,J42,J43,J44)</f>
        <v>492</v>
      </c>
      <c r="K16" s="244">
        <f>(J16/J$15)*100</f>
        <v>100</v>
      </c>
      <c r="L16" s="250">
        <f>(J16/$J$128)*100</f>
        <v>26.324237560192614</v>
      </c>
      <c r="M16" s="246">
        <f>SUM(M17,M37,M38,M39,M40,M41,M42,M43,M44)</f>
        <v>123</v>
      </c>
      <c r="N16" s="247">
        <f>(M16/J16)*100</f>
        <v>25</v>
      </c>
      <c r="O16" s="248">
        <f t="shared" ref="O16:O45" si="44">(M16/J$15)*100</f>
        <v>25</v>
      </c>
      <c r="P16" s="249">
        <f>(M16/$J$128)*100</f>
        <v>6.5810593900481535</v>
      </c>
      <c r="Q16" s="243">
        <f>SUM(Q17,Q37,Q38,Q39,Q40,Q41,Q42,Q43,Q44)</f>
        <v>563</v>
      </c>
      <c r="R16" s="244">
        <f>(Q16/Q$15)*100</f>
        <v>100</v>
      </c>
      <c r="S16" s="250">
        <f>(Q16/$Q$128)*100</f>
        <v>31.225734886300611</v>
      </c>
      <c r="T16" s="246">
        <f>SUM(T17,T37,T38,T39,T40,T41,T42,T43,T44)</f>
        <v>98</v>
      </c>
      <c r="U16" s="247">
        <f>(T16/Q16)*100</f>
        <v>17.406749555950267</v>
      </c>
      <c r="V16" s="248">
        <f>(T16/Q$15)*100</f>
        <v>17.406749555950267</v>
      </c>
      <c r="W16" s="249">
        <f>(T16/$Q$128)*100</f>
        <v>5.4353854686633385</v>
      </c>
      <c r="X16" s="243">
        <f>SUM(X17,X37,X38,X39,X40,X41,X42,X43,X44)</f>
        <v>379</v>
      </c>
      <c r="Y16" s="244">
        <f>(X16/X$15)*100</f>
        <v>100</v>
      </c>
      <c r="Z16" s="250">
        <f>(X16/$X$128)*100</f>
        <v>21.756601607347875</v>
      </c>
      <c r="AA16" s="246">
        <f>SUM(AA17,AA37,AA38,AA39,AA40,AA41,AA42,AA43,AA44)</f>
        <v>87</v>
      </c>
      <c r="AB16" s="247">
        <f>(AA16/X16)*100</f>
        <v>22.955145118733508</v>
      </c>
      <c r="AC16" s="248">
        <f>(AA16/X$15)*100</f>
        <v>22.955145118733508</v>
      </c>
      <c r="AD16" s="249">
        <f>(AA16/$X$128)*100</f>
        <v>4.9942594718714126</v>
      </c>
      <c r="AE16" s="243">
        <f>SUM(AE17,AE37,AE38,AE39,AE40,AE41,AE42,AE43,AE44)</f>
        <v>279</v>
      </c>
      <c r="AF16" s="244">
        <f>(AE16/AE$15)*100</f>
        <v>100</v>
      </c>
      <c r="AG16" s="250">
        <f>(AE16/$AE$128)*100</f>
        <v>23.624047417442846</v>
      </c>
      <c r="AH16" s="246">
        <f>SUM(AH17,AH37,AH38,AH39,AH40,AH41,AH42,AH43,AH44)</f>
        <v>51</v>
      </c>
      <c r="AI16" s="247">
        <f>(AH16/AE16)*100</f>
        <v>18.27956989247312</v>
      </c>
      <c r="AJ16" s="248">
        <f>(AH16/AE$15)*100</f>
        <v>18.27956989247312</v>
      </c>
      <c r="AK16" s="249">
        <f>(AH16/$AE$128)*100</f>
        <v>4.3183742591024554</v>
      </c>
      <c r="AL16" s="243">
        <f>SUM(AL17,AL37,AL38,AL39,AL40,AL41,AL42,AL43,AL44)</f>
        <v>443</v>
      </c>
      <c r="AM16" s="244">
        <f>(AL16/AL$15)*100</f>
        <v>100</v>
      </c>
      <c r="AN16" s="250">
        <f t="shared" si="28"/>
        <v>33.18352059925094</v>
      </c>
      <c r="AO16" s="246">
        <f>SUM(AO17,AO37,AO38,AO39,AO40,AO41,AO42,AO43,AO44)</f>
        <v>90</v>
      </c>
      <c r="AP16" s="247">
        <f t="shared" si="29"/>
        <v>20.316027088036119</v>
      </c>
      <c r="AQ16" s="248">
        <f t="shared" ref="AQ16:AQ46" si="45">(AO16/$AL$15)*100</f>
        <v>20.316027088036119</v>
      </c>
      <c r="AR16" s="249">
        <f t="shared" si="30"/>
        <v>6.7415730337078648</v>
      </c>
      <c r="AS16" s="243">
        <f>SUM(AS17,AS37,AS38,AS39,AS40,AS41,AS42,AS43,AS44)</f>
        <v>415</v>
      </c>
      <c r="AT16" s="244">
        <f>(AS16/AS$15)*100</f>
        <v>100</v>
      </c>
      <c r="AU16" s="250">
        <f t="shared" si="31"/>
        <v>24.141942990110529</v>
      </c>
      <c r="AV16" s="246">
        <f>SUM(AV17,AV37,AV38,AV39,AV40,AV41,AV42,AV43,AV44)</f>
        <v>64</v>
      </c>
      <c r="AW16" s="247">
        <f t="shared" si="32"/>
        <v>15.421686746987953</v>
      </c>
      <c r="AX16" s="248">
        <f>(AV16/$AS$15)*100</f>
        <v>15.421686746987953</v>
      </c>
      <c r="AY16" s="249">
        <f t="shared" si="33"/>
        <v>3.7230948225712623</v>
      </c>
      <c r="AZ16" s="243">
        <f>SUM(AZ17,AZ37,AZ38,AZ39,AZ40,AZ41,AZ42,AZ43,AZ44)</f>
        <v>422</v>
      </c>
      <c r="BA16" s="244">
        <f>(AZ16/AZ$15)*100</f>
        <v>100</v>
      </c>
      <c r="BB16" s="250">
        <f t="shared" si="34"/>
        <v>26.524198617221874</v>
      </c>
      <c r="BC16" s="246">
        <f>SUM(BC17,BC37,BC38,BC39,BC40,BC41,BC42,BC43,BC44)</f>
        <v>83</v>
      </c>
      <c r="BD16" s="247">
        <f t="shared" si="35"/>
        <v>19.66824644549763</v>
      </c>
      <c r="BE16" s="248">
        <f>(BC16/$AZ$15)*100</f>
        <v>19.66824644549763</v>
      </c>
      <c r="BF16" s="249">
        <f t="shared" si="36"/>
        <v>5.2168447517284733</v>
      </c>
      <c r="BG16" s="251">
        <f>SUM(BG17,BG37,BG38,BG39,BG40,BG41,BG42,BG43,BG44)</f>
        <v>413</v>
      </c>
      <c r="BH16" s="244">
        <f>(BG16/BG$15)*100</f>
        <v>100</v>
      </c>
      <c r="BI16" s="250">
        <f t="shared" si="27"/>
        <v>25.015142337976982</v>
      </c>
      <c r="BJ16" s="246">
        <f>SUM(BJ17,BJ37,BJ38,BJ39,BJ40,BJ41,BJ42,BJ43,BJ44)</f>
        <v>76</v>
      </c>
      <c r="BK16" s="247">
        <f t="shared" si="37"/>
        <v>18.401937046004843</v>
      </c>
      <c r="BL16" s="248">
        <f>(BJ16/$BG$15)*100</f>
        <v>18.401937046004843</v>
      </c>
      <c r="BM16" s="249">
        <f t="shared" si="38"/>
        <v>4.6032707450030284</v>
      </c>
      <c r="BN16" s="252">
        <f>SUM(BN17,BN37,BN38,BN39,BN40,BN41,BN42,BN43,BN44)</f>
        <v>354</v>
      </c>
      <c r="BO16" s="341">
        <f>SUM(BO17,BO37,BO38,BO39,BO40,BO41,BO42,BO43,BO44)</f>
        <v>0</v>
      </c>
      <c r="BP16" s="350">
        <f t="shared" si="19"/>
        <v>354</v>
      </c>
      <c r="BQ16" s="244">
        <f>(BP16/BP$15)*100</f>
        <v>100</v>
      </c>
      <c r="BR16" s="250">
        <f t="shared" si="39"/>
        <v>23.615743829219479</v>
      </c>
      <c r="BS16" s="356">
        <f>SUM(BS17,BS37,BS38,BS39,BS40,BS41,BS42,BS43,BS44)</f>
        <v>79</v>
      </c>
      <c r="BT16" s="247">
        <f t="shared" si="40"/>
        <v>22.316384180790962</v>
      </c>
      <c r="BU16" s="248">
        <f>(BS16/BP$15)*100</f>
        <v>22.316384180790962</v>
      </c>
      <c r="BV16" s="249">
        <f t="shared" si="41"/>
        <v>5.2701801200800533</v>
      </c>
      <c r="BW16" s="252">
        <f>SUM(BW17,BW37,BW38,BW39,BW40,BW41,BW42,BW43,BW44)</f>
        <v>243</v>
      </c>
      <c r="BX16" s="341">
        <f>SUM(BX17,BX37,BX38,BX39,BX40,BX41,BX42,BX43,BX44)</f>
        <v>16</v>
      </c>
      <c r="BY16" s="350">
        <f t="shared" si="25"/>
        <v>259</v>
      </c>
      <c r="BZ16" s="244">
        <f>(BY16/BY$15)*100</f>
        <v>100</v>
      </c>
      <c r="CA16" s="250">
        <f>(BY16/$BY$128)*100</f>
        <v>17.961165048543691</v>
      </c>
      <c r="CB16" s="356">
        <f>SUM(CB17,CB37,CB38,CB39,CB40,CB41,CB42,CB43,CB44)</f>
        <v>55</v>
      </c>
      <c r="CC16" s="247">
        <f t="shared" si="42"/>
        <v>21.235521235521233</v>
      </c>
      <c r="CD16" s="248">
        <f>(CB16/BY$15)*100</f>
        <v>21.235521235521233</v>
      </c>
      <c r="CE16" s="249">
        <f>(CB16/$BY$128)*100</f>
        <v>3.8141470180305128</v>
      </c>
      <c r="CF16" s="252">
        <f>SUM(CF17,CF37,CF38,CF39,CF40,CF41,CF42,CF43,CF44)</f>
        <v>263</v>
      </c>
      <c r="CG16" s="341">
        <f>SUM(CG17,CG37,CG38,CG39,CG40,CG41,CG42,CG43,CG44)</f>
        <v>8</v>
      </c>
      <c r="CH16" s="350">
        <f t="shared" si="43"/>
        <v>271</v>
      </c>
      <c r="CI16" s="244">
        <f>(CH16/CH$15)*100</f>
        <v>100</v>
      </c>
      <c r="CJ16" s="250">
        <f t="shared" si="17"/>
        <v>17.506459948320412</v>
      </c>
      <c r="CK16" s="356">
        <f>SUM(CK17,CK37,CK38,CK39,CK40,CK41,CK42,CK43,CK44)</f>
        <v>62</v>
      </c>
      <c r="CL16" s="247">
        <f t="shared" si="22"/>
        <v>22.878228782287824</v>
      </c>
      <c r="CM16" s="248">
        <f>(CK16/CH$15)*100</f>
        <v>22.878228782287824</v>
      </c>
      <c r="CN16" s="249">
        <f t="shared" si="18"/>
        <v>4.0051679586563305</v>
      </c>
    </row>
    <row r="17" spans="1:92" s="242" customFormat="1" ht="23.25" customHeight="1">
      <c r="A17" s="259">
        <v>20106</v>
      </c>
      <c r="B17" s="260" t="s">
        <v>107</v>
      </c>
      <c r="C17" s="261">
        <f>SUM(C18:C36)</f>
        <v>194</v>
      </c>
      <c r="D17" s="262">
        <f>(C17/C$15)*100</f>
        <v>46.19047619047619</v>
      </c>
      <c r="E17" s="263">
        <f>(C17/$C$128)*100</f>
        <v>9.9794238683127574</v>
      </c>
      <c r="F17" s="264">
        <f>SUM(F18:F36)</f>
        <v>33</v>
      </c>
      <c r="G17" s="265">
        <f>(F17/C17)*100</f>
        <v>17.010309278350515</v>
      </c>
      <c r="H17" s="266">
        <f>(F17/C$15)*100</f>
        <v>7.8571428571428568</v>
      </c>
      <c r="I17" s="267">
        <f>(F17/$C$128)*100</f>
        <v>1.6975308641975309</v>
      </c>
      <c r="J17" s="261">
        <f>SUM(J18:J36)</f>
        <v>184</v>
      </c>
      <c r="K17" s="262">
        <f>(J17/J$15)*100</f>
        <v>37.398373983739837</v>
      </c>
      <c r="L17" s="263">
        <f>(J17/$J$128)*100</f>
        <v>9.8448368111289462</v>
      </c>
      <c r="M17" s="264">
        <f>SUM(M18:M36)</f>
        <v>38</v>
      </c>
      <c r="N17" s="265">
        <f>(M17/J17)*100</f>
        <v>20.652173913043477</v>
      </c>
      <c r="O17" s="266">
        <f t="shared" si="44"/>
        <v>7.7235772357723578</v>
      </c>
      <c r="P17" s="267">
        <f>(M17/$J$128)*100</f>
        <v>2.0331728196896734</v>
      </c>
      <c r="Q17" s="261">
        <f>SUM(Q18:Q36)</f>
        <v>166</v>
      </c>
      <c r="R17" s="262">
        <f>(Q17/Q$15)*100</f>
        <v>29.484902309058615</v>
      </c>
      <c r="S17" s="263">
        <f>(Q17/$Q$128)*100</f>
        <v>9.2068774265113706</v>
      </c>
      <c r="T17" s="264">
        <f>SUM(T18:T36)</f>
        <v>36</v>
      </c>
      <c r="U17" s="265">
        <f>(T17/Q17)*100</f>
        <v>21.686746987951807</v>
      </c>
      <c r="V17" s="266">
        <f>(T17/Q$15)*100</f>
        <v>6.3943161634103021</v>
      </c>
      <c r="W17" s="267">
        <f>(T17/$Q$128)*100</f>
        <v>1.9966722129783694</v>
      </c>
      <c r="X17" s="261">
        <f>SUM(X18:X36)</f>
        <v>108</v>
      </c>
      <c r="Y17" s="262">
        <f>(X17/X$15)*100</f>
        <v>28.496042216358841</v>
      </c>
      <c r="Z17" s="263">
        <f>(X17/$X$128)*100</f>
        <v>6.1997703788748568</v>
      </c>
      <c r="AA17" s="264">
        <f>SUM(AA18:AA36)</f>
        <v>32</v>
      </c>
      <c r="AB17" s="265">
        <f>(AA17/X17)*100</f>
        <v>29.629629629629626</v>
      </c>
      <c r="AC17" s="266">
        <f>(AA17/X$15)*100</f>
        <v>8.4432717678100264</v>
      </c>
      <c r="AD17" s="267">
        <f>(AA17/$X$128)*100</f>
        <v>1.8369690011481057</v>
      </c>
      <c r="AE17" s="261">
        <f>SUM(AE18:AE36)</f>
        <v>81</v>
      </c>
      <c r="AF17" s="262">
        <f>(AE17/AE$15)*100</f>
        <v>29.032258064516132</v>
      </c>
      <c r="AG17" s="263">
        <f>(AE17/$AE$128)*100</f>
        <v>6.8585944115156643</v>
      </c>
      <c r="AH17" s="264">
        <f>SUM(AH18:AH36)</f>
        <v>16</v>
      </c>
      <c r="AI17" s="265">
        <f>(AH17/AE17)*100</f>
        <v>19.753086419753085</v>
      </c>
      <c r="AJ17" s="266">
        <f>(AH17/AE$15)*100</f>
        <v>5.7347670250896057</v>
      </c>
      <c r="AK17" s="267">
        <f>(AH17/$AE$128)*100</f>
        <v>1.3547840812870449</v>
      </c>
      <c r="AL17" s="261">
        <f>SUM(AL18:AL36)</f>
        <v>155</v>
      </c>
      <c r="AM17" s="262">
        <f>(AL17/AL$15)*100</f>
        <v>34.988713318284425</v>
      </c>
      <c r="AN17" s="263">
        <f t="shared" si="28"/>
        <v>11.610486891385769</v>
      </c>
      <c r="AO17" s="264">
        <f>SUM(AO18:AO36)</f>
        <v>29</v>
      </c>
      <c r="AP17" s="265">
        <f t="shared" si="29"/>
        <v>18.70967741935484</v>
      </c>
      <c r="AQ17" s="266">
        <f t="shared" si="45"/>
        <v>6.5462753950338595</v>
      </c>
      <c r="AR17" s="267">
        <f t="shared" si="30"/>
        <v>2.1722846441947565</v>
      </c>
      <c r="AS17" s="261">
        <f>SUM(AS18:AS36)</f>
        <v>110</v>
      </c>
      <c r="AT17" s="262">
        <f>(AS17/AS$15)*100</f>
        <v>26.506024096385545</v>
      </c>
      <c r="AU17" s="263">
        <f t="shared" si="31"/>
        <v>6.3990692262943574</v>
      </c>
      <c r="AV17" s="264">
        <f>SUM(AV18:AV36)</f>
        <v>15</v>
      </c>
      <c r="AW17" s="265">
        <f t="shared" si="32"/>
        <v>13.636363636363635</v>
      </c>
      <c r="AX17" s="266">
        <f>(AV17/$AS$15)*100</f>
        <v>3.6144578313253009</v>
      </c>
      <c r="AY17" s="267">
        <f t="shared" si="33"/>
        <v>0.87260034904013961</v>
      </c>
      <c r="AZ17" s="261">
        <f>SUM(AZ18:AZ36)</f>
        <v>171</v>
      </c>
      <c r="BA17" s="262">
        <f>(AZ17/AZ$15)*100</f>
        <v>40.521327014218009</v>
      </c>
      <c r="BB17" s="263">
        <f t="shared" si="34"/>
        <v>10.747957259585167</v>
      </c>
      <c r="BC17" s="264">
        <f>SUM(BC18:BC36)</f>
        <v>30</v>
      </c>
      <c r="BD17" s="265">
        <f t="shared" si="35"/>
        <v>17.543859649122805</v>
      </c>
      <c r="BE17" s="266">
        <f>(BC17/$AZ$15)*100</f>
        <v>7.109004739336493</v>
      </c>
      <c r="BF17" s="267">
        <f t="shared" si="36"/>
        <v>1.8856065367693273</v>
      </c>
      <c r="BG17" s="268">
        <f>SUM(BG18:BG36)</f>
        <v>161</v>
      </c>
      <c r="BH17" s="262">
        <f>(BG17/BG$15)*100</f>
        <v>38.983050847457626</v>
      </c>
      <c r="BI17" s="263">
        <f t="shared" si="27"/>
        <v>9.7516656571774671</v>
      </c>
      <c r="BJ17" s="264">
        <f>SUM(BJ18:BJ36)</f>
        <v>33</v>
      </c>
      <c r="BK17" s="265">
        <f t="shared" si="37"/>
        <v>20.496894409937887</v>
      </c>
      <c r="BL17" s="266">
        <f>(BJ17/$BG$15)*100</f>
        <v>7.9903147699757868</v>
      </c>
      <c r="BM17" s="267">
        <f t="shared" si="38"/>
        <v>1.9987886129618413</v>
      </c>
      <c r="BN17" s="269">
        <f>SUM(BN18:BN36)</f>
        <v>116</v>
      </c>
      <c r="BO17" s="343">
        <f>SUM(BO18:BO36)</f>
        <v>0</v>
      </c>
      <c r="BP17" s="351">
        <f>SUM(BN17:BO17)</f>
        <v>116</v>
      </c>
      <c r="BQ17" s="262">
        <f>(BP17/BP$15)*100</f>
        <v>32.7683615819209</v>
      </c>
      <c r="BR17" s="263">
        <f t="shared" si="39"/>
        <v>7.7384923282188129</v>
      </c>
      <c r="BS17" s="358">
        <f>SUM(BS18:BS36)</f>
        <v>22</v>
      </c>
      <c r="BT17" s="265">
        <f t="shared" si="40"/>
        <v>18.96551724137931</v>
      </c>
      <c r="BU17" s="266">
        <f>(BS17/BP$15)*100</f>
        <v>6.2146892655367232</v>
      </c>
      <c r="BV17" s="267">
        <f t="shared" si="41"/>
        <v>1.4676450967311541</v>
      </c>
      <c r="BW17" s="269">
        <f>SUM(BW18:BW36)</f>
        <v>60</v>
      </c>
      <c r="BX17" s="343">
        <f>SUM(BX18:BX36)</f>
        <v>0</v>
      </c>
      <c r="BY17" s="351">
        <f>SUM(BW17:BX17)</f>
        <v>60</v>
      </c>
      <c r="BZ17" s="262">
        <f>(BY17/BY$15)*100</f>
        <v>23.166023166023166</v>
      </c>
      <c r="CA17" s="263">
        <f>(BY17/$BY$128)*100</f>
        <v>4.160887656033287</v>
      </c>
      <c r="CB17" s="358">
        <f>SUM(CB18:CB36)</f>
        <v>11</v>
      </c>
      <c r="CC17" s="265">
        <f t="shared" si="42"/>
        <v>18.333333333333332</v>
      </c>
      <c r="CD17" s="266">
        <f>(CB17/BY$15)*100</f>
        <v>4.2471042471042466</v>
      </c>
      <c r="CE17" s="267">
        <f>(CB17/$BY$128)*100</f>
        <v>0.76282940360610263</v>
      </c>
      <c r="CF17" s="269">
        <f>SUM(CF18:CF36)</f>
        <v>70</v>
      </c>
      <c r="CG17" s="343">
        <f>SUM(CG18:CG36)</f>
        <v>0</v>
      </c>
      <c r="CH17" s="351">
        <f>SUM(CF17:CG17)</f>
        <v>70</v>
      </c>
      <c r="CI17" s="262">
        <f>(CH17/CH$15)*100</f>
        <v>25.830258302583026</v>
      </c>
      <c r="CJ17" s="263">
        <f t="shared" si="17"/>
        <v>4.521963824289406</v>
      </c>
      <c r="CK17" s="358">
        <f>SUM(CK18:CK36)</f>
        <v>25</v>
      </c>
      <c r="CL17" s="265">
        <f t="shared" si="22"/>
        <v>35.714285714285715</v>
      </c>
      <c r="CM17" s="266">
        <f>(CK17/CH$15)*100</f>
        <v>9.2250922509225095</v>
      </c>
      <c r="CN17" s="267">
        <f t="shared" si="18"/>
        <v>1.614987080103359</v>
      </c>
    </row>
    <row r="18" spans="1:92" ht="23.25" customHeight="1">
      <c r="A18" s="121">
        <v>20116</v>
      </c>
      <c r="B18" s="253" t="s">
        <v>108</v>
      </c>
      <c r="C18" s="254">
        <v>35</v>
      </c>
      <c r="D18" s="124">
        <f t="shared" ref="D18:D46" si="46">(C18/C$15)*100</f>
        <v>8.3333333333333321</v>
      </c>
      <c r="E18" s="125">
        <f>(C18/$C$128)*100</f>
        <v>1.8004115226337449</v>
      </c>
      <c r="F18" s="255">
        <v>8</v>
      </c>
      <c r="G18" s="127">
        <f>(F18/C18)*100</f>
        <v>22.857142857142858</v>
      </c>
      <c r="H18" s="128">
        <f>(F18/C$15)*100</f>
        <v>1.9047619047619049</v>
      </c>
      <c r="I18" s="133">
        <f>(F18/$C$128)*100</f>
        <v>0.41152263374485598</v>
      </c>
      <c r="J18" s="254">
        <v>18</v>
      </c>
      <c r="K18" s="124">
        <f t="shared" ref="K18:K46" si="47">(J18/J$15)*100</f>
        <v>3.6585365853658534</v>
      </c>
      <c r="L18" s="125">
        <f>(J18/$J$128)*100</f>
        <v>0.96308186195826639</v>
      </c>
      <c r="M18" s="255">
        <v>5</v>
      </c>
      <c r="N18" s="127">
        <f>(M18/J18)*100</f>
        <v>27.777777777777779</v>
      </c>
      <c r="O18" s="128">
        <f t="shared" si="44"/>
        <v>1.0162601626016259</v>
      </c>
      <c r="P18" s="133">
        <f>(M18/$J$128)*100</f>
        <v>0.26752273943285176</v>
      </c>
      <c r="Q18" s="254">
        <v>31</v>
      </c>
      <c r="R18" s="124">
        <f t="shared" ref="R18:R46" si="48">(Q18/Q$15)*100</f>
        <v>5.5062166962699823</v>
      </c>
      <c r="S18" s="125">
        <f>(Q18/$Q$128)*100</f>
        <v>1.7193566278424846</v>
      </c>
      <c r="T18" s="255">
        <v>13</v>
      </c>
      <c r="U18" s="127">
        <f>(T18/Q18)*100</f>
        <v>41.935483870967744</v>
      </c>
      <c r="V18" s="128">
        <f>(T18/Q$15)*100</f>
        <v>2.3090586145648313</v>
      </c>
      <c r="W18" s="133">
        <f>(T18/$Q$128)*100</f>
        <v>0.72102052135329997</v>
      </c>
      <c r="X18" s="254">
        <v>18</v>
      </c>
      <c r="Y18" s="124">
        <f t="shared" ref="Y18:Y46" si="49">(X18/X$15)*100</f>
        <v>4.7493403693931393</v>
      </c>
      <c r="Z18" s="125">
        <f>(X18/$X$128)*100</f>
        <v>1.0332950631458095</v>
      </c>
      <c r="AA18" s="255">
        <v>16</v>
      </c>
      <c r="AB18" s="127">
        <f>(AA18/X18)*100</f>
        <v>88.888888888888886</v>
      </c>
      <c r="AC18" s="128">
        <f>(AA18/X$15)*100</f>
        <v>4.2216358839050132</v>
      </c>
      <c r="AD18" s="133">
        <f>(AA18/$X$128)*100</f>
        <v>0.91848450057405284</v>
      </c>
      <c r="AE18" s="254">
        <v>17</v>
      </c>
      <c r="AF18" s="124">
        <f>(AE18/AE$15)*100</f>
        <v>6.0931899641577063</v>
      </c>
      <c r="AG18" s="125">
        <f>(AE18/$AE$128)*100</f>
        <v>1.4394580863674851</v>
      </c>
      <c r="AH18" s="255">
        <v>5</v>
      </c>
      <c r="AI18" s="127">
        <f>(AH18/AE18)*100</f>
        <v>29.411764705882355</v>
      </c>
      <c r="AJ18" s="128">
        <f>(AH18/AE$15)*100</f>
        <v>1.7921146953405016</v>
      </c>
      <c r="AK18" s="133">
        <f>(AH18/$AE$128)*100</f>
        <v>0.42337002540220153</v>
      </c>
      <c r="AL18" s="254">
        <v>25</v>
      </c>
      <c r="AM18" s="124">
        <f>(AL18/AL$15)*100</f>
        <v>5.6433408577878108</v>
      </c>
      <c r="AN18" s="125">
        <f t="shared" si="28"/>
        <v>1.8726591760299627</v>
      </c>
      <c r="AO18" s="255">
        <v>7</v>
      </c>
      <c r="AP18" s="127">
        <f t="shared" si="29"/>
        <v>28.000000000000004</v>
      </c>
      <c r="AQ18" s="128">
        <f t="shared" si="45"/>
        <v>1.5801354401805869</v>
      </c>
      <c r="AR18" s="133">
        <f t="shared" si="30"/>
        <v>0.52434456928838957</v>
      </c>
      <c r="AS18" s="254">
        <v>19</v>
      </c>
      <c r="AT18" s="124">
        <f>(AS18/AS$15)*100</f>
        <v>4.5783132530120483</v>
      </c>
      <c r="AU18" s="125">
        <f t="shared" si="31"/>
        <v>1.1052937754508436</v>
      </c>
      <c r="AV18" s="255">
        <v>6</v>
      </c>
      <c r="AW18" s="127">
        <f t="shared" si="32"/>
        <v>31.578947368421051</v>
      </c>
      <c r="AX18" s="128">
        <f>(AV18/$AS$15)*100</f>
        <v>1.4457831325301205</v>
      </c>
      <c r="AY18" s="133">
        <f t="shared" si="33"/>
        <v>0.34904013961605584</v>
      </c>
      <c r="AZ18" s="254">
        <v>30</v>
      </c>
      <c r="BA18" s="124">
        <f>(AZ18/AZ$15)*100</f>
        <v>7.109004739336493</v>
      </c>
      <c r="BB18" s="125">
        <f t="shared" si="34"/>
        <v>1.8856065367693273</v>
      </c>
      <c r="BC18" s="255">
        <v>30</v>
      </c>
      <c r="BD18" s="127">
        <f t="shared" si="35"/>
        <v>100</v>
      </c>
      <c r="BE18" s="128">
        <f>(BC18/$AZ$15)*100</f>
        <v>7.109004739336493</v>
      </c>
      <c r="BF18" s="133">
        <f t="shared" si="36"/>
        <v>1.8856065367693273</v>
      </c>
      <c r="BG18" s="256"/>
      <c r="BH18" s="124"/>
      <c r="BI18" s="125"/>
      <c r="BJ18" s="255"/>
      <c r="BK18" s="127"/>
      <c r="BL18" s="128"/>
      <c r="BM18" s="133"/>
      <c r="BN18" s="257"/>
      <c r="BO18" s="342"/>
      <c r="BP18" s="131"/>
      <c r="BQ18" s="124"/>
      <c r="BR18" s="125"/>
      <c r="BS18" s="357"/>
      <c r="BT18" s="127"/>
      <c r="BU18" s="128"/>
      <c r="BV18" s="133"/>
      <c r="BW18" s="257"/>
      <c r="BX18" s="342"/>
      <c r="BY18" s="131"/>
      <c r="BZ18" s="124"/>
      <c r="CA18" s="125"/>
      <c r="CB18" s="357"/>
      <c r="CC18" s="127"/>
      <c r="CD18" s="128"/>
      <c r="CE18" s="133"/>
      <c r="CF18" s="257"/>
      <c r="CG18" s="342"/>
      <c r="CH18" s="131"/>
      <c r="CI18" s="124"/>
      <c r="CJ18" s="125"/>
      <c r="CK18" s="357"/>
      <c r="CL18" s="127"/>
      <c r="CM18" s="128"/>
      <c r="CN18" s="133"/>
    </row>
    <row r="19" spans="1:92" ht="23.25" customHeight="1">
      <c r="A19" s="121">
        <v>20126</v>
      </c>
      <c r="B19" s="253" t="s">
        <v>109</v>
      </c>
      <c r="C19" s="254"/>
      <c r="D19" s="124"/>
      <c r="E19" s="125"/>
      <c r="F19" s="255"/>
      <c r="G19" s="127"/>
      <c r="H19" s="128"/>
      <c r="I19" s="133"/>
      <c r="J19" s="254"/>
      <c r="K19" s="124"/>
      <c r="L19" s="125"/>
      <c r="M19" s="255"/>
      <c r="N19" s="127"/>
      <c r="O19" s="128"/>
      <c r="P19" s="133"/>
      <c r="Q19" s="254"/>
      <c r="R19" s="124"/>
      <c r="S19" s="125"/>
      <c r="T19" s="255"/>
      <c r="U19" s="127"/>
      <c r="V19" s="128"/>
      <c r="W19" s="133"/>
      <c r="X19" s="254"/>
      <c r="Y19" s="124"/>
      <c r="Z19" s="125"/>
      <c r="AA19" s="255"/>
      <c r="AB19" s="127"/>
      <c r="AC19" s="128"/>
      <c r="AD19" s="133"/>
      <c r="AE19" s="254"/>
      <c r="AF19" s="124"/>
      <c r="AG19" s="125"/>
      <c r="AH19" s="255"/>
      <c r="AI19" s="127"/>
      <c r="AJ19" s="128"/>
      <c r="AK19" s="133"/>
      <c r="AL19" s="254"/>
      <c r="AM19" s="124"/>
      <c r="AN19" s="125"/>
      <c r="AO19" s="255"/>
      <c r="AP19" s="127"/>
      <c r="AQ19" s="128"/>
      <c r="AR19" s="133"/>
      <c r="AS19" s="254"/>
      <c r="AT19" s="124"/>
      <c r="AU19" s="125"/>
      <c r="AV19" s="255"/>
      <c r="AW19" s="127"/>
      <c r="AX19" s="128"/>
      <c r="AY19" s="133"/>
      <c r="AZ19" s="254"/>
      <c r="BA19" s="124"/>
      <c r="BB19" s="125"/>
      <c r="BC19" s="255"/>
      <c r="BD19" s="127"/>
      <c r="BE19" s="128"/>
      <c r="BF19" s="133"/>
      <c r="BG19" s="256"/>
      <c r="BH19" s="124"/>
      <c r="BI19" s="125"/>
      <c r="BJ19" s="255"/>
      <c r="BK19" s="127"/>
      <c r="BL19" s="128"/>
      <c r="BM19" s="133"/>
      <c r="BN19" s="257"/>
      <c r="BO19" s="342"/>
      <c r="BP19" s="131"/>
      <c r="BQ19" s="124"/>
      <c r="BR19" s="125"/>
      <c r="BS19" s="357"/>
      <c r="BT19" s="127"/>
      <c r="BU19" s="128"/>
      <c r="BV19" s="133"/>
      <c r="BW19" s="257"/>
      <c r="BX19" s="342"/>
      <c r="BY19" s="131"/>
      <c r="BZ19" s="124"/>
      <c r="CA19" s="125"/>
      <c r="CB19" s="357"/>
      <c r="CC19" s="127"/>
      <c r="CD19" s="128"/>
      <c r="CE19" s="133"/>
      <c r="CF19" s="257"/>
      <c r="CG19" s="342"/>
      <c r="CH19" s="131"/>
      <c r="CI19" s="124"/>
      <c r="CJ19" s="125"/>
      <c r="CK19" s="357"/>
      <c r="CL19" s="127"/>
      <c r="CM19" s="128"/>
      <c r="CN19" s="133"/>
    </row>
    <row r="20" spans="1:92" ht="23.25" customHeight="1">
      <c r="A20" s="121">
        <v>20136</v>
      </c>
      <c r="B20" s="253" t="s">
        <v>110</v>
      </c>
      <c r="C20" s="254"/>
      <c r="D20" s="124"/>
      <c r="E20" s="125"/>
      <c r="F20" s="255"/>
      <c r="G20" s="127"/>
      <c r="H20" s="128"/>
      <c r="I20" s="133"/>
      <c r="J20" s="254"/>
      <c r="K20" s="124"/>
      <c r="L20" s="125"/>
      <c r="M20" s="255"/>
      <c r="N20" s="127"/>
      <c r="O20" s="128"/>
      <c r="P20" s="133"/>
      <c r="Q20" s="254"/>
      <c r="R20" s="124"/>
      <c r="S20" s="125"/>
      <c r="T20" s="255"/>
      <c r="U20" s="127"/>
      <c r="V20" s="128"/>
      <c r="W20" s="133"/>
      <c r="X20" s="254"/>
      <c r="Y20" s="124"/>
      <c r="Z20" s="125"/>
      <c r="AA20" s="255"/>
      <c r="AB20" s="127"/>
      <c r="AC20" s="128"/>
      <c r="AD20" s="133"/>
      <c r="AE20" s="254"/>
      <c r="AF20" s="124"/>
      <c r="AG20" s="125"/>
      <c r="AH20" s="255"/>
      <c r="AI20" s="127"/>
      <c r="AJ20" s="128"/>
      <c r="AK20" s="133"/>
      <c r="AL20" s="254"/>
      <c r="AM20" s="124"/>
      <c r="AN20" s="125"/>
      <c r="AO20" s="255"/>
      <c r="AP20" s="127"/>
      <c r="AQ20" s="128"/>
      <c r="AR20" s="133"/>
      <c r="AS20" s="254"/>
      <c r="AT20" s="124"/>
      <c r="AU20" s="125"/>
      <c r="AV20" s="255"/>
      <c r="AW20" s="127"/>
      <c r="AX20" s="128"/>
      <c r="AY20" s="133"/>
      <c r="AZ20" s="254"/>
      <c r="BA20" s="124"/>
      <c r="BB20" s="125"/>
      <c r="BC20" s="255"/>
      <c r="BD20" s="127"/>
      <c r="BE20" s="128"/>
      <c r="BF20" s="133"/>
      <c r="BG20" s="256"/>
      <c r="BH20" s="124"/>
      <c r="BI20" s="125"/>
      <c r="BJ20" s="255"/>
      <c r="BK20" s="127"/>
      <c r="BL20" s="128"/>
      <c r="BM20" s="133"/>
      <c r="BN20" s="257"/>
      <c r="BO20" s="342"/>
      <c r="BP20" s="131"/>
      <c r="BQ20" s="124"/>
      <c r="BR20" s="125"/>
      <c r="BS20" s="357"/>
      <c r="BT20" s="127"/>
      <c r="BU20" s="128"/>
      <c r="BV20" s="133"/>
      <c r="BW20" s="257"/>
      <c r="BX20" s="342"/>
      <c r="BY20" s="131"/>
      <c r="BZ20" s="124"/>
      <c r="CA20" s="125"/>
      <c r="CB20" s="357"/>
      <c r="CC20" s="127"/>
      <c r="CD20" s="128"/>
      <c r="CE20" s="133"/>
      <c r="CF20" s="257"/>
      <c r="CG20" s="342"/>
      <c r="CH20" s="131"/>
      <c r="CI20" s="124"/>
      <c r="CJ20" s="125"/>
      <c r="CK20" s="357"/>
      <c r="CL20" s="127"/>
      <c r="CM20" s="128"/>
      <c r="CN20" s="133"/>
    </row>
    <row r="21" spans="1:92" ht="23.25" customHeight="1">
      <c r="A21" s="121">
        <v>20146</v>
      </c>
      <c r="B21" s="253" t="s">
        <v>111</v>
      </c>
      <c r="C21" s="254"/>
      <c r="D21" s="124"/>
      <c r="E21" s="125"/>
      <c r="F21" s="255"/>
      <c r="G21" s="127"/>
      <c r="H21" s="128"/>
      <c r="I21" s="133"/>
      <c r="J21" s="254"/>
      <c r="K21" s="124"/>
      <c r="L21" s="125"/>
      <c r="M21" s="255"/>
      <c r="N21" s="127"/>
      <c r="O21" s="128"/>
      <c r="P21" s="133"/>
      <c r="Q21" s="254"/>
      <c r="R21" s="124"/>
      <c r="S21" s="125"/>
      <c r="T21" s="255"/>
      <c r="U21" s="127"/>
      <c r="V21" s="128"/>
      <c r="W21" s="133"/>
      <c r="X21" s="254"/>
      <c r="Y21" s="124"/>
      <c r="Z21" s="125"/>
      <c r="AA21" s="255"/>
      <c r="AB21" s="127"/>
      <c r="AC21" s="128"/>
      <c r="AD21" s="133"/>
      <c r="AE21" s="254"/>
      <c r="AF21" s="124"/>
      <c r="AG21" s="125"/>
      <c r="AH21" s="255"/>
      <c r="AI21" s="127"/>
      <c r="AJ21" s="128"/>
      <c r="AK21" s="133"/>
      <c r="AL21" s="254"/>
      <c r="AM21" s="124"/>
      <c r="AN21" s="125"/>
      <c r="AO21" s="255"/>
      <c r="AP21" s="127"/>
      <c r="AQ21" s="128"/>
      <c r="AR21" s="133"/>
      <c r="AS21" s="254"/>
      <c r="AT21" s="124"/>
      <c r="AU21" s="125"/>
      <c r="AV21" s="255"/>
      <c r="AW21" s="127"/>
      <c r="AX21" s="128"/>
      <c r="AY21" s="133"/>
      <c r="AZ21" s="254"/>
      <c r="BA21" s="124"/>
      <c r="BB21" s="125"/>
      <c r="BC21" s="255"/>
      <c r="BD21" s="127"/>
      <c r="BE21" s="128"/>
      <c r="BF21" s="133"/>
      <c r="BG21" s="256"/>
      <c r="BH21" s="124"/>
      <c r="BI21" s="125"/>
      <c r="BJ21" s="255"/>
      <c r="BK21" s="127"/>
      <c r="BL21" s="128"/>
      <c r="BM21" s="133"/>
      <c r="BN21" s="257"/>
      <c r="BO21" s="342"/>
      <c r="BP21" s="131"/>
      <c r="BQ21" s="124"/>
      <c r="BR21" s="125"/>
      <c r="BS21" s="357"/>
      <c r="BT21" s="127"/>
      <c r="BU21" s="128"/>
      <c r="BV21" s="133"/>
      <c r="BW21" s="257"/>
      <c r="BX21" s="342"/>
      <c r="BY21" s="131"/>
      <c r="BZ21" s="124"/>
      <c r="CA21" s="125"/>
      <c r="CB21" s="357"/>
      <c r="CC21" s="127"/>
      <c r="CD21" s="128"/>
      <c r="CE21" s="133"/>
      <c r="CF21" s="257"/>
      <c r="CG21" s="342"/>
      <c r="CH21" s="131"/>
      <c r="CI21" s="124"/>
      <c r="CJ21" s="125"/>
      <c r="CK21" s="357"/>
      <c r="CL21" s="127"/>
      <c r="CM21" s="128"/>
      <c r="CN21" s="133"/>
    </row>
    <row r="22" spans="1:92" ht="23.25" customHeight="1">
      <c r="A22" s="121">
        <v>20156</v>
      </c>
      <c r="B22" s="253" t="s">
        <v>112</v>
      </c>
      <c r="C22" s="254">
        <v>2</v>
      </c>
      <c r="D22" s="124">
        <f t="shared" si="46"/>
        <v>0.47619047619047622</v>
      </c>
      <c r="E22" s="125">
        <f>(C22/$C$128)*100</f>
        <v>0.102880658436214</v>
      </c>
      <c r="F22" s="255"/>
      <c r="G22" s="127"/>
      <c r="H22" s="128"/>
      <c r="I22" s="133"/>
      <c r="J22" s="254"/>
      <c r="K22" s="124"/>
      <c r="L22" s="125"/>
      <c r="M22" s="255"/>
      <c r="N22" s="127"/>
      <c r="O22" s="128"/>
      <c r="P22" s="133"/>
      <c r="Q22" s="254"/>
      <c r="R22" s="124"/>
      <c r="S22" s="125"/>
      <c r="T22" s="255"/>
      <c r="U22" s="127"/>
      <c r="V22" s="128"/>
      <c r="W22" s="133"/>
      <c r="X22" s="254"/>
      <c r="Y22" s="124"/>
      <c r="Z22" s="125"/>
      <c r="AA22" s="255"/>
      <c r="AB22" s="127"/>
      <c r="AC22" s="128"/>
      <c r="AD22" s="133"/>
      <c r="AE22" s="254"/>
      <c r="AF22" s="124"/>
      <c r="AG22" s="125"/>
      <c r="AH22" s="255"/>
      <c r="AI22" s="127"/>
      <c r="AJ22" s="128"/>
      <c r="AK22" s="133"/>
      <c r="AL22" s="254"/>
      <c r="AM22" s="124"/>
      <c r="AN22" s="125"/>
      <c r="AO22" s="255"/>
      <c r="AP22" s="127"/>
      <c r="AQ22" s="128"/>
      <c r="AR22" s="133"/>
      <c r="AS22" s="254"/>
      <c r="AT22" s="124"/>
      <c r="AU22" s="125"/>
      <c r="AV22" s="255"/>
      <c r="AW22" s="127"/>
      <c r="AX22" s="128"/>
      <c r="AY22" s="133"/>
      <c r="AZ22" s="254"/>
      <c r="BA22" s="124"/>
      <c r="BB22" s="125"/>
      <c r="BC22" s="255"/>
      <c r="BD22" s="127"/>
      <c r="BE22" s="128"/>
      <c r="BF22" s="133"/>
      <c r="BG22" s="256"/>
      <c r="BH22" s="124"/>
      <c r="BI22" s="125"/>
      <c r="BJ22" s="255"/>
      <c r="BK22" s="127"/>
      <c r="BL22" s="128"/>
      <c r="BM22" s="133"/>
      <c r="BN22" s="257"/>
      <c r="BO22" s="342"/>
      <c r="BP22" s="131"/>
      <c r="BQ22" s="124"/>
      <c r="BR22" s="125"/>
      <c r="BS22" s="357"/>
      <c r="BT22" s="127"/>
      <c r="BU22" s="128"/>
      <c r="BV22" s="133"/>
      <c r="BW22" s="257"/>
      <c r="BX22" s="342"/>
      <c r="BY22" s="131"/>
      <c r="BZ22" s="124"/>
      <c r="CA22" s="125"/>
      <c r="CB22" s="357"/>
      <c r="CC22" s="127"/>
      <c r="CD22" s="128"/>
      <c r="CE22" s="133"/>
      <c r="CF22" s="257"/>
      <c r="CG22" s="342"/>
      <c r="CH22" s="131"/>
      <c r="CI22" s="124"/>
      <c r="CJ22" s="125"/>
      <c r="CK22" s="357"/>
      <c r="CL22" s="127"/>
      <c r="CM22" s="128"/>
      <c r="CN22" s="133"/>
    </row>
    <row r="23" spans="1:92" ht="23.25" customHeight="1">
      <c r="A23" s="121">
        <v>20166</v>
      </c>
      <c r="B23" s="253" t="s">
        <v>113</v>
      </c>
      <c r="C23" s="254"/>
      <c r="D23" s="124"/>
      <c r="E23" s="125"/>
      <c r="F23" s="255"/>
      <c r="G23" s="127"/>
      <c r="H23" s="128"/>
      <c r="I23" s="133"/>
      <c r="J23" s="254"/>
      <c r="K23" s="124"/>
      <c r="L23" s="125"/>
      <c r="M23" s="255"/>
      <c r="N23" s="127"/>
      <c r="O23" s="128"/>
      <c r="P23" s="133"/>
      <c r="Q23" s="254"/>
      <c r="R23" s="124"/>
      <c r="S23" s="125"/>
      <c r="T23" s="255"/>
      <c r="U23" s="127"/>
      <c r="V23" s="128"/>
      <c r="W23" s="133"/>
      <c r="X23" s="254"/>
      <c r="Y23" s="124"/>
      <c r="Z23" s="125"/>
      <c r="AA23" s="255"/>
      <c r="AB23" s="127"/>
      <c r="AC23" s="128"/>
      <c r="AD23" s="133"/>
      <c r="AE23" s="254"/>
      <c r="AF23" s="124"/>
      <c r="AG23" s="125"/>
      <c r="AH23" s="255"/>
      <c r="AI23" s="127"/>
      <c r="AJ23" s="128"/>
      <c r="AK23" s="133"/>
      <c r="AL23" s="254"/>
      <c r="AM23" s="124"/>
      <c r="AN23" s="125"/>
      <c r="AO23" s="255"/>
      <c r="AP23" s="127"/>
      <c r="AQ23" s="128"/>
      <c r="AR23" s="133"/>
      <c r="AS23" s="254"/>
      <c r="AT23" s="124"/>
      <c r="AU23" s="125"/>
      <c r="AV23" s="255"/>
      <c r="AW23" s="127"/>
      <c r="AX23" s="128"/>
      <c r="AY23" s="133"/>
      <c r="AZ23" s="254"/>
      <c r="BA23" s="124"/>
      <c r="BB23" s="125"/>
      <c r="BC23" s="255"/>
      <c r="BD23" s="127"/>
      <c r="BE23" s="128"/>
      <c r="BF23" s="133"/>
      <c r="BG23" s="256"/>
      <c r="BH23" s="124"/>
      <c r="BI23" s="125"/>
      <c r="BJ23" s="255"/>
      <c r="BK23" s="127"/>
      <c r="BL23" s="128"/>
      <c r="BM23" s="133"/>
      <c r="BN23" s="257"/>
      <c r="BO23" s="342"/>
      <c r="BP23" s="131"/>
      <c r="BQ23" s="124"/>
      <c r="BR23" s="125"/>
      <c r="BS23" s="357"/>
      <c r="BT23" s="127"/>
      <c r="BU23" s="128"/>
      <c r="BV23" s="133"/>
      <c r="BW23" s="257"/>
      <c r="BX23" s="342"/>
      <c r="BY23" s="131"/>
      <c r="BZ23" s="124"/>
      <c r="CA23" s="125"/>
      <c r="CB23" s="357"/>
      <c r="CC23" s="127"/>
      <c r="CD23" s="128"/>
      <c r="CE23" s="133"/>
      <c r="CF23" s="257"/>
      <c r="CG23" s="342"/>
      <c r="CH23" s="131"/>
      <c r="CI23" s="124"/>
      <c r="CJ23" s="125"/>
      <c r="CK23" s="357"/>
      <c r="CL23" s="127"/>
      <c r="CM23" s="128"/>
      <c r="CN23" s="133"/>
    </row>
    <row r="24" spans="1:92" ht="23.25" customHeight="1">
      <c r="A24" s="121">
        <v>211</v>
      </c>
      <c r="B24" s="253" t="s">
        <v>217</v>
      </c>
      <c r="C24" s="254"/>
      <c r="D24" s="124"/>
      <c r="E24" s="125"/>
      <c r="F24" s="255"/>
      <c r="G24" s="127"/>
      <c r="H24" s="128"/>
      <c r="I24" s="133"/>
      <c r="J24" s="254"/>
      <c r="K24" s="124"/>
      <c r="L24" s="125"/>
      <c r="M24" s="255"/>
      <c r="N24" s="127"/>
      <c r="O24" s="128"/>
      <c r="P24" s="133"/>
      <c r="Q24" s="254"/>
      <c r="R24" s="124"/>
      <c r="S24" s="125"/>
      <c r="T24" s="255"/>
      <c r="U24" s="127"/>
      <c r="V24" s="128"/>
      <c r="W24" s="133"/>
      <c r="X24" s="254"/>
      <c r="Y24" s="124"/>
      <c r="Z24" s="125"/>
      <c r="AA24" s="255"/>
      <c r="AB24" s="127"/>
      <c r="AC24" s="128"/>
      <c r="AD24" s="133"/>
      <c r="AE24" s="254"/>
      <c r="AF24" s="124"/>
      <c r="AG24" s="125"/>
      <c r="AH24" s="255"/>
      <c r="AI24" s="127"/>
      <c r="AJ24" s="128"/>
      <c r="AK24" s="133"/>
      <c r="AL24" s="254"/>
      <c r="AM24" s="124"/>
      <c r="AN24" s="125"/>
      <c r="AO24" s="255"/>
      <c r="AP24" s="127"/>
      <c r="AQ24" s="128"/>
      <c r="AR24" s="133"/>
      <c r="AS24" s="254"/>
      <c r="AT24" s="124"/>
      <c r="AU24" s="125"/>
      <c r="AV24" s="255"/>
      <c r="AW24" s="127"/>
      <c r="AX24" s="128"/>
      <c r="AY24" s="133"/>
      <c r="AZ24" s="254"/>
      <c r="BA24" s="124"/>
      <c r="BB24" s="125"/>
      <c r="BC24" s="255"/>
      <c r="BD24" s="127"/>
      <c r="BE24" s="128"/>
      <c r="BF24" s="133"/>
      <c r="BG24" s="256">
        <v>37</v>
      </c>
      <c r="BH24" s="124">
        <f>(BG24/BG$15)*100</f>
        <v>8.9588377723970947</v>
      </c>
      <c r="BI24" s="125">
        <f>(BG24/$BG$128)*100</f>
        <v>2.2410660205935793</v>
      </c>
      <c r="BJ24" s="255">
        <v>16</v>
      </c>
      <c r="BK24" s="127">
        <f>(BJ24/BG24)*100</f>
        <v>43.243243243243242</v>
      </c>
      <c r="BL24" s="128">
        <f>(BJ24/$BG$15)*100</f>
        <v>3.87409200968523</v>
      </c>
      <c r="BM24" s="133">
        <f>(BJ24/$BG$128)*100</f>
        <v>0.96910963052695331</v>
      </c>
      <c r="BN24" s="257">
        <v>25</v>
      </c>
      <c r="BO24" s="342"/>
      <c r="BP24" s="131">
        <f t="shared" si="19"/>
        <v>25</v>
      </c>
      <c r="BQ24" s="124">
        <f>(BP24/BP$15)*100</f>
        <v>7.0621468926553677</v>
      </c>
      <c r="BR24" s="125">
        <f>(BP24/$BP$128)*100</f>
        <v>1.6677785190126753</v>
      </c>
      <c r="BS24" s="357">
        <v>8</v>
      </c>
      <c r="BT24" s="127">
        <f>(BS24/BP24)*100</f>
        <v>32</v>
      </c>
      <c r="BU24" s="128">
        <f t="shared" ref="BU24:BU28" si="50">(BS24/BP$15)*100</f>
        <v>2.2598870056497176</v>
      </c>
      <c r="BV24" s="133">
        <f>(BS24/$BP$128)*100</f>
        <v>0.53368912608405594</v>
      </c>
      <c r="BW24" s="257">
        <v>18</v>
      </c>
      <c r="BX24" s="342"/>
      <c r="BY24" s="131">
        <f t="shared" ref="BY24:BY28" si="51">SUM(BW24:BX24)</f>
        <v>18</v>
      </c>
      <c r="BZ24" s="124">
        <f>(BY24/BY$15)*100</f>
        <v>6.9498069498069501</v>
      </c>
      <c r="CA24" s="125">
        <f>(BY24/$BY$128)*100</f>
        <v>1.248266296809986</v>
      </c>
      <c r="CB24" s="357">
        <f>BY24-9</f>
        <v>9</v>
      </c>
      <c r="CC24" s="127">
        <f>(CB24/BY24)*100</f>
        <v>50</v>
      </c>
      <c r="CD24" s="128">
        <f t="shared" ref="CD24:CD28" si="52">(CB24/BY$15)*100</f>
        <v>3.4749034749034751</v>
      </c>
      <c r="CE24" s="133">
        <f>(CB24/$BY$128)*100</f>
        <v>0.62413314840499301</v>
      </c>
      <c r="CF24" s="257">
        <v>16</v>
      </c>
      <c r="CG24" s="342"/>
      <c r="CH24" s="131">
        <f t="shared" ref="CH24:CH28" si="53">SUM(CF24:CG24)</f>
        <v>16</v>
      </c>
      <c r="CI24" s="124">
        <f>(CH24/CH$15)*100</f>
        <v>5.9040590405904059</v>
      </c>
      <c r="CJ24" s="125">
        <f t="shared" si="17"/>
        <v>1.03359173126615</v>
      </c>
      <c r="CK24" s="357">
        <f>CH24-6</f>
        <v>10</v>
      </c>
      <c r="CL24" s="127">
        <f t="shared" si="22"/>
        <v>62.5</v>
      </c>
      <c r="CM24" s="128">
        <f t="shared" ref="CM24:CM28" si="54">(CK24/CH$15)*100</f>
        <v>3.6900369003690034</v>
      </c>
      <c r="CN24" s="133">
        <f t="shared" si="18"/>
        <v>0.64599483204134367</v>
      </c>
    </row>
    <row r="25" spans="1:92" ht="23.25" customHeight="1">
      <c r="A25" s="121">
        <v>213</v>
      </c>
      <c r="B25" s="253" t="s">
        <v>218</v>
      </c>
      <c r="C25" s="254"/>
      <c r="D25" s="124"/>
      <c r="E25" s="125"/>
      <c r="F25" s="255"/>
      <c r="G25" s="127"/>
      <c r="H25" s="128"/>
      <c r="I25" s="133"/>
      <c r="J25" s="254"/>
      <c r="K25" s="124"/>
      <c r="L25" s="125"/>
      <c r="M25" s="255"/>
      <c r="N25" s="127"/>
      <c r="O25" s="128"/>
      <c r="P25" s="133"/>
      <c r="Q25" s="254"/>
      <c r="R25" s="124"/>
      <c r="S25" s="125"/>
      <c r="T25" s="255"/>
      <c r="U25" s="127"/>
      <c r="V25" s="128"/>
      <c r="W25" s="133"/>
      <c r="X25" s="254"/>
      <c r="Y25" s="124"/>
      <c r="Z25" s="125"/>
      <c r="AA25" s="255"/>
      <c r="AB25" s="127"/>
      <c r="AC25" s="128"/>
      <c r="AD25" s="133"/>
      <c r="AE25" s="254"/>
      <c r="AF25" s="124"/>
      <c r="AG25" s="125"/>
      <c r="AH25" s="255"/>
      <c r="AI25" s="127"/>
      <c r="AJ25" s="128"/>
      <c r="AK25" s="133"/>
      <c r="AL25" s="254"/>
      <c r="AM25" s="124"/>
      <c r="AN25" s="125"/>
      <c r="AO25" s="255"/>
      <c r="AP25" s="127"/>
      <c r="AQ25" s="128"/>
      <c r="AR25" s="133"/>
      <c r="AS25" s="254"/>
      <c r="AT25" s="124"/>
      <c r="AU25" s="125"/>
      <c r="AV25" s="255"/>
      <c r="AW25" s="127"/>
      <c r="AX25" s="128"/>
      <c r="AY25" s="133"/>
      <c r="AZ25" s="254"/>
      <c r="BA25" s="124"/>
      <c r="BB25" s="125"/>
      <c r="BC25" s="255"/>
      <c r="BD25" s="127"/>
      <c r="BE25" s="128"/>
      <c r="BF25" s="133"/>
      <c r="BG25" s="256">
        <v>40</v>
      </c>
      <c r="BH25" s="124">
        <f>(BG25/BG$15)*100</f>
        <v>9.6852300242130749</v>
      </c>
      <c r="BI25" s="125">
        <f>(BG25/$BG$128)*100</f>
        <v>2.4227740763173835</v>
      </c>
      <c r="BJ25" s="255">
        <v>8</v>
      </c>
      <c r="BK25" s="127">
        <f>(BJ25/BG25)*100</f>
        <v>20</v>
      </c>
      <c r="BL25" s="128">
        <f>(BJ25/$BG$15)*100</f>
        <v>1.937046004842615</v>
      </c>
      <c r="BM25" s="133">
        <f>(BJ25/$BG$128)*100</f>
        <v>0.48455481526347666</v>
      </c>
      <c r="BN25" s="257">
        <v>32</v>
      </c>
      <c r="BO25" s="342"/>
      <c r="BP25" s="131">
        <f t="shared" si="19"/>
        <v>32</v>
      </c>
      <c r="BQ25" s="124">
        <f>(BP25/BP$15)*100</f>
        <v>9.0395480225988702</v>
      </c>
      <c r="BR25" s="125">
        <f>(BP25/$BP$128)*100</f>
        <v>2.1347565043362238</v>
      </c>
      <c r="BS25" s="357">
        <v>2</v>
      </c>
      <c r="BT25" s="127">
        <f>(BS25/BP25)*100</f>
        <v>6.25</v>
      </c>
      <c r="BU25" s="128">
        <f t="shared" si="50"/>
        <v>0.56497175141242939</v>
      </c>
      <c r="BV25" s="133">
        <f>(BS25/$BP$128)*100</f>
        <v>0.13342228152101399</v>
      </c>
      <c r="BW25" s="257">
        <v>16</v>
      </c>
      <c r="BX25" s="342"/>
      <c r="BY25" s="131">
        <f t="shared" si="51"/>
        <v>16</v>
      </c>
      <c r="BZ25" s="124">
        <f>(BY25/BY$15)*100</f>
        <v>6.1776061776061777</v>
      </c>
      <c r="CA25" s="125">
        <f>(BY25/$BY$128)*100</f>
        <v>1.1095700416088765</v>
      </c>
      <c r="CB25" s="357">
        <f>BY25-15</f>
        <v>1</v>
      </c>
      <c r="CC25" s="127">
        <f>(CB25/BY25)*100</f>
        <v>6.25</v>
      </c>
      <c r="CD25" s="128">
        <f t="shared" si="52"/>
        <v>0.38610038610038611</v>
      </c>
      <c r="CE25" s="133">
        <f>(CB25/$BY$128)*100</f>
        <v>6.9348127600554782E-2</v>
      </c>
      <c r="CF25" s="257">
        <v>22</v>
      </c>
      <c r="CG25" s="342"/>
      <c r="CH25" s="131">
        <f t="shared" si="53"/>
        <v>22</v>
      </c>
      <c r="CI25" s="124">
        <f>(CH25/CH$15)*100</f>
        <v>8.1180811808118083</v>
      </c>
      <c r="CJ25" s="125">
        <f t="shared" si="17"/>
        <v>1.421188630490956</v>
      </c>
      <c r="CK25" s="357">
        <f>CH25-16</f>
        <v>6</v>
      </c>
      <c r="CL25" s="127">
        <f t="shared" si="22"/>
        <v>27.27272727272727</v>
      </c>
      <c r="CM25" s="128">
        <f t="shared" si="54"/>
        <v>2.214022140221402</v>
      </c>
      <c r="CN25" s="133">
        <f t="shared" si="18"/>
        <v>0.38759689922480622</v>
      </c>
    </row>
    <row r="26" spans="1:92" ht="23.25" customHeight="1">
      <c r="A26" s="121">
        <v>214</v>
      </c>
      <c r="B26" s="253" t="s">
        <v>219</v>
      </c>
      <c r="C26" s="254"/>
      <c r="D26" s="124"/>
      <c r="E26" s="125"/>
      <c r="F26" s="255"/>
      <c r="G26" s="127"/>
      <c r="H26" s="128"/>
      <c r="I26" s="133"/>
      <c r="J26" s="254"/>
      <c r="K26" s="124"/>
      <c r="L26" s="125"/>
      <c r="M26" s="255"/>
      <c r="N26" s="127"/>
      <c r="O26" s="128"/>
      <c r="P26" s="133"/>
      <c r="Q26" s="254"/>
      <c r="R26" s="124"/>
      <c r="S26" s="125"/>
      <c r="T26" s="255"/>
      <c r="U26" s="127"/>
      <c r="V26" s="128"/>
      <c r="W26" s="133"/>
      <c r="X26" s="254"/>
      <c r="Y26" s="124"/>
      <c r="Z26" s="125"/>
      <c r="AA26" s="255"/>
      <c r="AB26" s="127"/>
      <c r="AC26" s="128"/>
      <c r="AD26" s="133"/>
      <c r="AE26" s="254"/>
      <c r="AF26" s="124"/>
      <c r="AG26" s="125"/>
      <c r="AH26" s="255"/>
      <c r="AI26" s="127"/>
      <c r="AJ26" s="128"/>
      <c r="AK26" s="133"/>
      <c r="AL26" s="254"/>
      <c r="AM26" s="124"/>
      <c r="AN26" s="125"/>
      <c r="AO26" s="255"/>
      <c r="AP26" s="127"/>
      <c r="AQ26" s="128"/>
      <c r="AR26" s="133"/>
      <c r="AS26" s="254"/>
      <c r="AT26" s="124"/>
      <c r="AU26" s="125"/>
      <c r="AV26" s="255"/>
      <c r="AW26" s="127"/>
      <c r="AX26" s="128"/>
      <c r="AY26" s="133"/>
      <c r="AZ26" s="254"/>
      <c r="BA26" s="124"/>
      <c r="BB26" s="125"/>
      <c r="BC26" s="255"/>
      <c r="BD26" s="127"/>
      <c r="BE26" s="128"/>
      <c r="BF26" s="133"/>
      <c r="BG26" s="256">
        <v>30</v>
      </c>
      <c r="BH26" s="124">
        <f>(BG26/BG$15)*100</f>
        <v>7.2639225181598057</v>
      </c>
      <c r="BI26" s="125">
        <f>(BG26/$BG$128)*100</f>
        <v>1.8170805572380373</v>
      </c>
      <c r="BJ26" s="255">
        <v>3</v>
      </c>
      <c r="BK26" s="127">
        <f>(BJ26/BG26)*100</f>
        <v>10</v>
      </c>
      <c r="BL26" s="128">
        <f>(BJ26/$BG$15)*100</f>
        <v>0.72639225181598066</v>
      </c>
      <c r="BM26" s="133">
        <f>(BJ26/$BG$128)*100</f>
        <v>0.18170805572380377</v>
      </c>
      <c r="BN26" s="257">
        <v>10</v>
      </c>
      <c r="BO26" s="342"/>
      <c r="BP26" s="131">
        <f t="shared" si="19"/>
        <v>10</v>
      </c>
      <c r="BQ26" s="124">
        <f>(BP26/BP$15)*100</f>
        <v>2.8248587570621471</v>
      </c>
      <c r="BR26" s="125">
        <f>(BP26/$BP$128)*100</f>
        <v>0.66711140760507004</v>
      </c>
      <c r="BS26" s="357">
        <v>1</v>
      </c>
      <c r="BT26" s="127">
        <f>(BS26/BP26)*100</f>
        <v>10</v>
      </c>
      <c r="BU26" s="128">
        <f t="shared" si="50"/>
        <v>0.2824858757062147</v>
      </c>
      <c r="BV26" s="133">
        <f>(BS26/$BP$128)*100</f>
        <v>6.6711140760506993E-2</v>
      </c>
      <c r="BW26" s="257"/>
      <c r="BX26" s="342"/>
      <c r="BY26" s="131"/>
      <c r="BZ26" s="124"/>
      <c r="CA26" s="125"/>
      <c r="CB26" s="357"/>
      <c r="CC26" s="127"/>
      <c r="CD26" s="128"/>
      <c r="CE26" s="133"/>
      <c r="CF26" s="257">
        <v>12</v>
      </c>
      <c r="CG26" s="342"/>
      <c r="CH26" s="131">
        <f t="shared" si="53"/>
        <v>12</v>
      </c>
      <c r="CI26" s="124">
        <f>(CH26/CH$15)*100</f>
        <v>4.428044280442804</v>
      </c>
      <c r="CJ26" s="125">
        <f t="shared" si="17"/>
        <v>0.77519379844961245</v>
      </c>
      <c r="CK26" s="357">
        <f>CH26-8</f>
        <v>4</v>
      </c>
      <c r="CL26" s="127">
        <f t="shared" si="22"/>
        <v>33.333333333333329</v>
      </c>
      <c r="CM26" s="128">
        <f t="shared" si="54"/>
        <v>1.4760147601476015</v>
      </c>
      <c r="CN26" s="133">
        <f t="shared" si="18"/>
        <v>0.2583979328165375</v>
      </c>
    </row>
    <row r="27" spans="1:92" ht="23.25" customHeight="1">
      <c r="A27" s="121">
        <v>215</v>
      </c>
      <c r="B27" s="253" t="s">
        <v>220</v>
      </c>
      <c r="C27" s="254"/>
      <c r="D27" s="124"/>
      <c r="E27" s="125"/>
      <c r="F27" s="255"/>
      <c r="G27" s="127"/>
      <c r="H27" s="128"/>
      <c r="I27" s="133"/>
      <c r="J27" s="254"/>
      <c r="K27" s="124"/>
      <c r="L27" s="125"/>
      <c r="M27" s="255"/>
      <c r="N27" s="127"/>
      <c r="O27" s="128"/>
      <c r="P27" s="133"/>
      <c r="Q27" s="254"/>
      <c r="R27" s="124"/>
      <c r="S27" s="125"/>
      <c r="T27" s="255"/>
      <c r="U27" s="127"/>
      <c r="V27" s="128"/>
      <c r="W27" s="133"/>
      <c r="X27" s="254"/>
      <c r="Y27" s="124"/>
      <c r="Z27" s="125"/>
      <c r="AA27" s="255"/>
      <c r="AB27" s="127"/>
      <c r="AC27" s="128"/>
      <c r="AD27" s="133"/>
      <c r="AE27" s="254"/>
      <c r="AF27" s="124"/>
      <c r="AG27" s="125"/>
      <c r="AH27" s="255"/>
      <c r="AI27" s="127"/>
      <c r="AJ27" s="128"/>
      <c r="AK27" s="133"/>
      <c r="AL27" s="254"/>
      <c r="AM27" s="124"/>
      <c r="AN27" s="125"/>
      <c r="AO27" s="255"/>
      <c r="AP27" s="127"/>
      <c r="AQ27" s="128"/>
      <c r="AR27" s="133"/>
      <c r="AS27" s="254"/>
      <c r="AT27" s="124"/>
      <c r="AU27" s="125"/>
      <c r="AV27" s="255"/>
      <c r="AW27" s="127"/>
      <c r="AX27" s="128"/>
      <c r="AY27" s="133"/>
      <c r="AZ27" s="254"/>
      <c r="BA27" s="124"/>
      <c r="BB27" s="125"/>
      <c r="BC27" s="255"/>
      <c r="BD27" s="127"/>
      <c r="BE27" s="128"/>
      <c r="BF27" s="133"/>
      <c r="BG27" s="256">
        <v>16</v>
      </c>
      <c r="BH27" s="124">
        <f>(BG27/BG$15)*100</f>
        <v>3.87409200968523</v>
      </c>
      <c r="BI27" s="125">
        <f>(BG27/$BG$128)*100</f>
        <v>0.96910963052695331</v>
      </c>
      <c r="BJ27" s="255">
        <v>4</v>
      </c>
      <c r="BK27" s="127">
        <f>(BJ27/BG27)*100</f>
        <v>25</v>
      </c>
      <c r="BL27" s="128">
        <f>(BJ27/$BG$15)*100</f>
        <v>0.96852300242130751</v>
      </c>
      <c r="BM27" s="133">
        <f>(BJ27/$BG$128)*100</f>
        <v>0.24227740763173833</v>
      </c>
      <c r="BN27" s="257">
        <v>17</v>
      </c>
      <c r="BO27" s="342"/>
      <c r="BP27" s="131">
        <f t="shared" si="19"/>
        <v>17</v>
      </c>
      <c r="BQ27" s="124">
        <f>(BP27/BP$15)*100</f>
        <v>4.8022598870056497</v>
      </c>
      <c r="BR27" s="125">
        <f>(BP27/$BP$128)*100</f>
        <v>1.1340893929286191</v>
      </c>
      <c r="BS27" s="357">
        <v>4</v>
      </c>
      <c r="BT27" s="127">
        <f>(BS27/BP27)*100</f>
        <v>23.52941176470588</v>
      </c>
      <c r="BU27" s="128">
        <f t="shared" si="50"/>
        <v>1.1299435028248588</v>
      </c>
      <c r="BV27" s="133">
        <f>(BS27/$BP$128)*100</f>
        <v>0.26684456304202797</v>
      </c>
      <c r="BW27" s="257">
        <v>6</v>
      </c>
      <c r="BX27" s="342"/>
      <c r="BY27" s="131">
        <f t="shared" si="51"/>
        <v>6</v>
      </c>
      <c r="BZ27" s="124">
        <f>(BY27/BY$15)*100</f>
        <v>2.3166023166023164</v>
      </c>
      <c r="CA27" s="125">
        <f>(BY27/$BY$128)*100</f>
        <v>0.41608876560332869</v>
      </c>
      <c r="CB27" s="357">
        <f>BY27-6</f>
        <v>0</v>
      </c>
      <c r="CC27" s="127">
        <f>(CB27/BY27)*100</f>
        <v>0</v>
      </c>
      <c r="CD27" s="128">
        <f t="shared" si="52"/>
        <v>0</v>
      </c>
      <c r="CE27" s="133">
        <f>(CB27/$BY$128)*100</f>
        <v>0</v>
      </c>
      <c r="CF27" s="257"/>
      <c r="CG27" s="342"/>
      <c r="CH27" s="131"/>
      <c r="CI27" s="124"/>
      <c r="CJ27" s="125"/>
      <c r="CK27" s="357"/>
      <c r="CL27" s="127"/>
      <c r="CM27" s="128"/>
      <c r="CN27" s="133"/>
    </row>
    <row r="28" spans="1:92" ht="23.25" customHeight="1">
      <c r="A28" s="121">
        <v>217</v>
      </c>
      <c r="B28" s="253" t="s">
        <v>221</v>
      </c>
      <c r="C28" s="254"/>
      <c r="D28" s="124"/>
      <c r="E28" s="125"/>
      <c r="F28" s="255"/>
      <c r="G28" s="127"/>
      <c r="H28" s="128"/>
      <c r="I28" s="133"/>
      <c r="J28" s="254"/>
      <c r="K28" s="124"/>
      <c r="L28" s="125"/>
      <c r="M28" s="255"/>
      <c r="N28" s="127"/>
      <c r="O28" s="128"/>
      <c r="P28" s="133"/>
      <c r="Q28" s="254"/>
      <c r="R28" s="124"/>
      <c r="S28" s="125"/>
      <c r="T28" s="255"/>
      <c r="U28" s="127"/>
      <c r="V28" s="128"/>
      <c r="W28" s="133"/>
      <c r="X28" s="254"/>
      <c r="Y28" s="124"/>
      <c r="Z28" s="125"/>
      <c r="AA28" s="255"/>
      <c r="AB28" s="127"/>
      <c r="AC28" s="128"/>
      <c r="AD28" s="133"/>
      <c r="AE28" s="254"/>
      <c r="AF28" s="124"/>
      <c r="AG28" s="125"/>
      <c r="AH28" s="255"/>
      <c r="AI28" s="127"/>
      <c r="AJ28" s="128"/>
      <c r="AK28" s="133"/>
      <c r="AL28" s="254"/>
      <c r="AM28" s="124"/>
      <c r="AN28" s="125"/>
      <c r="AO28" s="255"/>
      <c r="AP28" s="127"/>
      <c r="AQ28" s="128"/>
      <c r="AR28" s="133"/>
      <c r="AS28" s="254"/>
      <c r="AT28" s="124"/>
      <c r="AU28" s="125"/>
      <c r="AV28" s="255"/>
      <c r="AW28" s="127"/>
      <c r="AX28" s="128"/>
      <c r="AY28" s="133"/>
      <c r="AZ28" s="254"/>
      <c r="BA28" s="124"/>
      <c r="BB28" s="125"/>
      <c r="BC28" s="255"/>
      <c r="BD28" s="127"/>
      <c r="BE28" s="128"/>
      <c r="BF28" s="133"/>
      <c r="BG28" s="256">
        <v>38</v>
      </c>
      <c r="BH28" s="124">
        <f>(BG28/BG$15)*100</f>
        <v>9.2009685230024214</v>
      </c>
      <c r="BI28" s="125">
        <f>(BG28/$BG$128)*100</f>
        <v>2.3016353725015142</v>
      </c>
      <c r="BJ28" s="255">
        <v>2</v>
      </c>
      <c r="BK28" s="127">
        <f>(BJ28/BG28)*100</f>
        <v>5.2631578947368416</v>
      </c>
      <c r="BL28" s="128">
        <f>(BJ28/$BG$15)*100</f>
        <v>0.48426150121065376</v>
      </c>
      <c r="BM28" s="133">
        <f>(BJ28/$BG$128)*100</f>
        <v>0.12113870381586916</v>
      </c>
      <c r="BN28" s="257">
        <v>32</v>
      </c>
      <c r="BO28" s="342"/>
      <c r="BP28" s="131">
        <f t="shared" si="19"/>
        <v>32</v>
      </c>
      <c r="BQ28" s="124">
        <f>(BP28/BP$15)*100</f>
        <v>9.0395480225988702</v>
      </c>
      <c r="BR28" s="125">
        <f>(BP28/$BP$128)*100</f>
        <v>2.1347565043362238</v>
      </c>
      <c r="BS28" s="357">
        <v>7</v>
      </c>
      <c r="BT28" s="127">
        <f>(BS28/BP28)*100</f>
        <v>21.875</v>
      </c>
      <c r="BU28" s="128">
        <f t="shared" si="50"/>
        <v>1.977401129943503</v>
      </c>
      <c r="BV28" s="133">
        <f>(BS28/$BP$128)*100</f>
        <v>0.46697798532354906</v>
      </c>
      <c r="BW28" s="257">
        <v>20</v>
      </c>
      <c r="BX28" s="342"/>
      <c r="BY28" s="131">
        <f t="shared" si="51"/>
        <v>20</v>
      </c>
      <c r="BZ28" s="124">
        <f>(BY28/BY$15)*100</f>
        <v>7.7220077220077217</v>
      </c>
      <c r="CA28" s="125">
        <f>(BY28/$BY$128)*100</f>
        <v>1.3869625520110958</v>
      </c>
      <c r="CB28" s="357">
        <f>BY28-19</f>
        <v>1</v>
      </c>
      <c r="CC28" s="127">
        <f>(CB28/BY28)*100</f>
        <v>5</v>
      </c>
      <c r="CD28" s="128">
        <f t="shared" si="52"/>
        <v>0.38610038610038611</v>
      </c>
      <c r="CE28" s="133">
        <f>(CB28/$BY$128)*100</f>
        <v>6.9348127600554782E-2</v>
      </c>
      <c r="CF28" s="257">
        <v>20</v>
      </c>
      <c r="CG28" s="342"/>
      <c r="CH28" s="131">
        <f t="shared" si="53"/>
        <v>20</v>
      </c>
      <c r="CI28" s="124">
        <f>(CH28/CH$15)*100</f>
        <v>7.3800738007380069</v>
      </c>
      <c r="CJ28" s="125">
        <f t="shared" si="17"/>
        <v>1.2919896640826873</v>
      </c>
      <c r="CK28" s="357">
        <f>CH28-15</f>
        <v>5</v>
      </c>
      <c r="CL28" s="127">
        <f t="shared" si="22"/>
        <v>25</v>
      </c>
      <c r="CM28" s="128">
        <f t="shared" si="54"/>
        <v>1.8450184501845017</v>
      </c>
      <c r="CN28" s="133">
        <f t="shared" si="18"/>
        <v>0.32299741602067183</v>
      </c>
    </row>
    <row r="29" spans="1:92" ht="23.25" customHeight="1">
      <c r="A29" s="121">
        <v>218</v>
      </c>
      <c r="B29" s="253" t="s">
        <v>222</v>
      </c>
      <c r="C29" s="254"/>
      <c r="D29" s="124"/>
      <c r="E29" s="125"/>
      <c r="F29" s="255"/>
      <c r="G29" s="127"/>
      <c r="H29" s="128"/>
      <c r="I29" s="133"/>
      <c r="J29" s="254"/>
      <c r="K29" s="124"/>
      <c r="L29" s="125"/>
      <c r="M29" s="255"/>
      <c r="N29" s="127"/>
      <c r="O29" s="128"/>
      <c r="P29" s="133"/>
      <c r="Q29" s="254"/>
      <c r="R29" s="124"/>
      <c r="S29" s="125"/>
      <c r="T29" s="255"/>
      <c r="U29" s="127"/>
      <c r="V29" s="128"/>
      <c r="W29" s="133"/>
      <c r="X29" s="254"/>
      <c r="Y29" s="124"/>
      <c r="Z29" s="125"/>
      <c r="AA29" s="255"/>
      <c r="AB29" s="127"/>
      <c r="AC29" s="128"/>
      <c r="AD29" s="133"/>
      <c r="AE29" s="254"/>
      <c r="AF29" s="124"/>
      <c r="AG29" s="125"/>
      <c r="AH29" s="255"/>
      <c r="AI29" s="127"/>
      <c r="AJ29" s="128"/>
      <c r="AK29" s="133"/>
      <c r="AL29" s="254"/>
      <c r="AM29" s="124"/>
      <c r="AN29" s="125"/>
      <c r="AO29" s="255"/>
      <c r="AP29" s="127"/>
      <c r="AQ29" s="128"/>
      <c r="AR29" s="133"/>
      <c r="AS29" s="254"/>
      <c r="AT29" s="124"/>
      <c r="AU29" s="125"/>
      <c r="AV29" s="255"/>
      <c r="AW29" s="127"/>
      <c r="AX29" s="128"/>
      <c r="AY29" s="133"/>
      <c r="AZ29" s="254"/>
      <c r="BA29" s="124"/>
      <c r="BB29" s="125"/>
      <c r="BC29" s="255"/>
      <c r="BD29" s="127"/>
      <c r="BE29" s="128"/>
      <c r="BF29" s="133"/>
      <c r="BG29" s="256"/>
      <c r="BH29" s="124"/>
      <c r="BI29" s="125"/>
      <c r="BJ29" s="255"/>
      <c r="BK29" s="127"/>
      <c r="BL29" s="128"/>
      <c r="BM29" s="133"/>
      <c r="BN29" s="257"/>
      <c r="BO29" s="342"/>
      <c r="BP29" s="131"/>
      <c r="BQ29" s="124"/>
      <c r="BR29" s="125"/>
      <c r="BS29" s="357"/>
      <c r="BT29" s="127"/>
      <c r="BU29" s="128"/>
      <c r="BV29" s="133"/>
      <c r="BW29" s="257"/>
      <c r="BX29" s="342"/>
      <c r="BY29" s="131"/>
      <c r="BZ29" s="124"/>
      <c r="CA29" s="125"/>
      <c r="CB29" s="357"/>
      <c r="CC29" s="127"/>
      <c r="CD29" s="128"/>
      <c r="CE29" s="133"/>
      <c r="CF29" s="257"/>
      <c r="CG29" s="342"/>
      <c r="CH29" s="131"/>
      <c r="CI29" s="124"/>
      <c r="CJ29" s="125"/>
      <c r="CK29" s="357"/>
      <c r="CL29" s="127"/>
      <c r="CM29" s="128"/>
      <c r="CN29" s="133"/>
    </row>
    <row r="30" spans="1:92" ht="23.25" customHeight="1">
      <c r="A30" s="121">
        <v>20236</v>
      </c>
      <c r="B30" s="137" t="s">
        <v>114</v>
      </c>
      <c r="C30" s="254">
        <v>36</v>
      </c>
      <c r="D30" s="124">
        <f t="shared" si="46"/>
        <v>8.5714285714285712</v>
      </c>
      <c r="E30" s="125">
        <f t="shared" ref="E30:E35" si="55">(C30/$C$128)*100</f>
        <v>1.8518518518518516</v>
      </c>
      <c r="F30" s="255">
        <v>9</v>
      </c>
      <c r="G30" s="127">
        <f t="shared" ref="G30:G35" si="56">(F30/C30)*100</f>
        <v>25</v>
      </c>
      <c r="H30" s="128">
        <f t="shared" ref="H30:H35" si="57">(F30/C$15)*100</f>
        <v>2.1428571428571428</v>
      </c>
      <c r="I30" s="133">
        <f t="shared" ref="I30:I35" si="58">(F30/$C$128)*100</f>
        <v>0.46296296296296291</v>
      </c>
      <c r="J30" s="254">
        <v>50</v>
      </c>
      <c r="K30" s="124">
        <f t="shared" si="47"/>
        <v>10.16260162601626</v>
      </c>
      <c r="L30" s="125">
        <f t="shared" ref="L30:L35" si="59">(J30/$J$128)*100</f>
        <v>2.6752273943285179</v>
      </c>
      <c r="M30" s="255">
        <v>14</v>
      </c>
      <c r="N30" s="127">
        <f t="shared" ref="N30:N35" si="60">(M30/J30)*100</f>
        <v>28.000000000000004</v>
      </c>
      <c r="O30" s="128">
        <f t="shared" si="44"/>
        <v>2.8455284552845526</v>
      </c>
      <c r="P30" s="133">
        <f t="shared" ref="P30:P35" si="61">(M30/$J$128)*100</f>
        <v>0.74906367041198507</v>
      </c>
      <c r="Q30" s="254">
        <v>54</v>
      </c>
      <c r="R30" s="124">
        <f t="shared" si="48"/>
        <v>9.5914742451154531</v>
      </c>
      <c r="S30" s="125">
        <f>(Q30/$Q$128)*100</f>
        <v>2.9950083194675541</v>
      </c>
      <c r="T30" s="255">
        <v>13</v>
      </c>
      <c r="U30" s="127">
        <f>(T30/Q30)*100</f>
        <v>24.074074074074073</v>
      </c>
      <c r="V30" s="128">
        <f>(T30/Q$15)*100</f>
        <v>2.3090586145648313</v>
      </c>
      <c r="W30" s="133">
        <f>(T30/$Q$128)*100</f>
        <v>0.72102052135329997</v>
      </c>
      <c r="X30" s="254">
        <v>28</v>
      </c>
      <c r="Y30" s="124">
        <f t="shared" si="49"/>
        <v>7.3878627968337733</v>
      </c>
      <c r="Z30" s="125">
        <f>(X30/$X$128)*100</f>
        <v>1.6073478760045925</v>
      </c>
      <c r="AA30" s="255">
        <v>4</v>
      </c>
      <c r="AB30" s="127">
        <f>(AA30/X30)*100</f>
        <v>14.285714285714285</v>
      </c>
      <c r="AC30" s="128">
        <f>(AA30/X$15)*100</f>
        <v>1.0554089709762533</v>
      </c>
      <c r="AD30" s="133">
        <f>(AA30/$X$128)*100</f>
        <v>0.22962112514351321</v>
      </c>
      <c r="AE30" s="254">
        <v>26</v>
      </c>
      <c r="AF30" s="124">
        <f>(AE30/AE$15)*100</f>
        <v>9.3189964157706093</v>
      </c>
      <c r="AG30" s="125">
        <f>(AE30/$AE$128)*100</f>
        <v>2.201524132091448</v>
      </c>
      <c r="AH30" s="255">
        <v>3</v>
      </c>
      <c r="AI30" s="127">
        <f>(AH30/AE30)*100</f>
        <v>11.538461538461538</v>
      </c>
      <c r="AJ30" s="128">
        <f>(AH30/AE$15)*100</f>
        <v>1.0752688172043012</v>
      </c>
      <c r="AK30" s="133">
        <f>(AH30/$AE$128)*100</f>
        <v>0.2540220152413209</v>
      </c>
      <c r="AL30" s="254">
        <v>50</v>
      </c>
      <c r="AM30" s="124">
        <f>(AL30/AL$15)*100</f>
        <v>11.286681715575622</v>
      </c>
      <c r="AN30" s="125">
        <f>(AL30/$AL$128)*100</f>
        <v>3.7453183520599254</v>
      </c>
      <c r="AO30" s="255">
        <v>4</v>
      </c>
      <c r="AP30" s="127">
        <f>(AO30/AL30)*100</f>
        <v>8</v>
      </c>
      <c r="AQ30" s="128">
        <f t="shared" si="45"/>
        <v>0.90293453724604955</v>
      </c>
      <c r="AR30" s="133">
        <f>(AO30/$AL$128)*100</f>
        <v>0.29962546816479402</v>
      </c>
      <c r="AS30" s="254">
        <v>31</v>
      </c>
      <c r="AT30" s="124">
        <f>(AS30/AS$15)*100</f>
        <v>7.4698795180722897</v>
      </c>
      <c r="AU30" s="125">
        <f>(AS30/$AS$128)*100</f>
        <v>1.8033740546829553</v>
      </c>
      <c r="AV30" s="255">
        <v>2</v>
      </c>
      <c r="AW30" s="127">
        <f>(AV30/AS30)*100</f>
        <v>6.4516129032258061</v>
      </c>
      <c r="AX30" s="128">
        <f>(AV30/$AS$15)*100</f>
        <v>0.48192771084337355</v>
      </c>
      <c r="AY30" s="133">
        <f>(AV30/$AS$128)*100</f>
        <v>0.11634671320535195</v>
      </c>
      <c r="AZ30" s="254">
        <v>34</v>
      </c>
      <c r="BA30" s="124">
        <f>(AZ30/AZ$15)*100</f>
        <v>8.0568720379146921</v>
      </c>
      <c r="BB30" s="125">
        <f>(AZ30/$AZ$128)*100</f>
        <v>2.1370207416719045</v>
      </c>
      <c r="BC30" s="255"/>
      <c r="BD30" s="127"/>
      <c r="BE30" s="128"/>
      <c r="BF30" s="133"/>
      <c r="BG30" s="256"/>
      <c r="BH30" s="124"/>
      <c r="BI30" s="125"/>
      <c r="BJ30" s="255"/>
      <c r="BK30" s="127"/>
      <c r="BL30" s="128"/>
      <c r="BM30" s="133"/>
      <c r="BN30" s="257"/>
      <c r="BO30" s="342"/>
      <c r="BP30" s="131"/>
      <c r="BQ30" s="124"/>
      <c r="BR30" s="125"/>
      <c r="BS30" s="357"/>
      <c r="BT30" s="127"/>
      <c r="BU30" s="128"/>
      <c r="BV30" s="133"/>
      <c r="BW30" s="257"/>
      <c r="BX30" s="342"/>
      <c r="BY30" s="131"/>
      <c r="BZ30" s="124"/>
      <c r="CA30" s="125"/>
      <c r="CB30" s="357"/>
      <c r="CC30" s="127"/>
      <c r="CD30" s="128"/>
      <c r="CE30" s="133"/>
      <c r="CF30" s="257"/>
      <c r="CG30" s="342"/>
      <c r="CH30" s="131"/>
      <c r="CI30" s="124"/>
      <c r="CJ30" s="125"/>
      <c r="CK30" s="357"/>
      <c r="CL30" s="127"/>
      <c r="CM30" s="128"/>
      <c r="CN30" s="133"/>
    </row>
    <row r="31" spans="1:92" ht="23.25" customHeight="1">
      <c r="A31" s="121">
        <v>20246</v>
      </c>
      <c r="B31" s="137" t="s">
        <v>115</v>
      </c>
      <c r="C31" s="254">
        <v>31</v>
      </c>
      <c r="D31" s="124">
        <f t="shared" si="46"/>
        <v>7.3809523809523814</v>
      </c>
      <c r="E31" s="125">
        <f t="shared" si="55"/>
        <v>1.594650205761317</v>
      </c>
      <c r="F31" s="255">
        <v>3</v>
      </c>
      <c r="G31" s="127">
        <f t="shared" si="56"/>
        <v>9.67741935483871</v>
      </c>
      <c r="H31" s="128">
        <f t="shared" si="57"/>
        <v>0.7142857142857143</v>
      </c>
      <c r="I31" s="133">
        <f t="shared" si="58"/>
        <v>0.15432098765432098</v>
      </c>
      <c r="J31" s="254">
        <v>10</v>
      </c>
      <c r="K31" s="124">
        <f t="shared" si="47"/>
        <v>2.0325203252032518</v>
      </c>
      <c r="L31" s="125">
        <f t="shared" si="59"/>
        <v>0.53504547886570353</v>
      </c>
      <c r="M31" s="255">
        <v>1</v>
      </c>
      <c r="N31" s="127">
        <f t="shared" si="60"/>
        <v>10</v>
      </c>
      <c r="O31" s="128">
        <f t="shared" si="44"/>
        <v>0.20325203252032523</v>
      </c>
      <c r="P31" s="133">
        <f t="shared" si="61"/>
        <v>5.3504547886570351E-2</v>
      </c>
      <c r="Q31" s="254">
        <v>22</v>
      </c>
      <c r="R31" s="124">
        <f t="shared" si="48"/>
        <v>3.9076376554174073</v>
      </c>
      <c r="S31" s="125">
        <f>(Q31/$Q$128)*100</f>
        <v>1.2201885745978924</v>
      </c>
      <c r="T31" s="255">
        <v>1</v>
      </c>
      <c r="U31" s="127">
        <f>(T31/Q31)*100</f>
        <v>4.5454545454545459</v>
      </c>
      <c r="V31" s="128">
        <f>(T31/Q$15)*100</f>
        <v>0.17761989342806395</v>
      </c>
      <c r="W31" s="133">
        <f>(T31/$Q$128)*100</f>
        <v>5.5463117027176934E-2</v>
      </c>
      <c r="X31" s="254">
        <v>23</v>
      </c>
      <c r="Y31" s="124">
        <f t="shared" si="49"/>
        <v>6.0686015831134563</v>
      </c>
      <c r="Z31" s="125">
        <f>(X31/$X$128)*100</f>
        <v>1.320321469575201</v>
      </c>
      <c r="AA31" s="255">
        <v>3</v>
      </c>
      <c r="AB31" s="127">
        <f>(AA31/X31)*100</f>
        <v>13.043478260869565</v>
      </c>
      <c r="AC31" s="128">
        <f>(AA31/X$15)*100</f>
        <v>0.79155672823219003</v>
      </c>
      <c r="AD31" s="133">
        <f>(AA31/$X$128)*100</f>
        <v>0.17221584385763489</v>
      </c>
      <c r="AE31" s="254">
        <v>15</v>
      </c>
      <c r="AF31" s="124">
        <f>(AE31/AE$15)*100</f>
        <v>5.376344086021505</v>
      </c>
      <c r="AG31" s="125">
        <f>(AE31/$AE$128)*100</f>
        <v>1.2701100762066047</v>
      </c>
      <c r="AH31" s="255">
        <v>4</v>
      </c>
      <c r="AI31" s="127">
        <f>(AH31/AE31)*100</f>
        <v>26.666666666666668</v>
      </c>
      <c r="AJ31" s="128">
        <f>(AH31/AE$15)*100</f>
        <v>1.4336917562724014</v>
      </c>
      <c r="AK31" s="133">
        <f>(AH31/$AE$128)*100</f>
        <v>0.33869602032176122</v>
      </c>
      <c r="AL31" s="254">
        <v>36</v>
      </c>
      <c r="AM31" s="124">
        <f>(AL31/AL$15)*100</f>
        <v>8.1264108352144468</v>
      </c>
      <c r="AN31" s="125">
        <f>(AL31/$AL$128)*100</f>
        <v>2.696629213483146</v>
      </c>
      <c r="AO31" s="255">
        <v>4</v>
      </c>
      <c r="AP31" s="127">
        <f>(AO31/AL31)*100</f>
        <v>11.111111111111111</v>
      </c>
      <c r="AQ31" s="128">
        <f t="shared" si="45"/>
        <v>0.90293453724604955</v>
      </c>
      <c r="AR31" s="133">
        <f>(AO31/$AL$128)*100</f>
        <v>0.29962546816479402</v>
      </c>
      <c r="AS31" s="254">
        <v>22</v>
      </c>
      <c r="AT31" s="124">
        <f>(AS31/AS$15)*100</f>
        <v>5.3012048192771086</v>
      </c>
      <c r="AU31" s="125">
        <f>(AS31/$AS$128)*100</f>
        <v>1.2798138452588714</v>
      </c>
      <c r="AV31" s="255"/>
      <c r="AW31" s="127"/>
      <c r="AX31" s="128"/>
      <c r="AY31" s="133"/>
      <c r="AZ31" s="254">
        <v>39</v>
      </c>
      <c r="BA31" s="124">
        <f>(AZ31/AZ$15)*100</f>
        <v>9.24170616113744</v>
      </c>
      <c r="BB31" s="125">
        <f>(AZ31/$AZ$128)*100</f>
        <v>2.4512884978001259</v>
      </c>
      <c r="BC31" s="255"/>
      <c r="BD31" s="127"/>
      <c r="BE31" s="128"/>
      <c r="BF31" s="133"/>
      <c r="BG31" s="256"/>
      <c r="BH31" s="124"/>
      <c r="BI31" s="125"/>
      <c r="BJ31" s="255"/>
      <c r="BK31" s="127"/>
      <c r="BL31" s="128"/>
      <c r="BM31" s="133"/>
      <c r="BN31" s="257"/>
      <c r="BO31" s="342"/>
      <c r="BP31" s="131"/>
      <c r="BQ31" s="124"/>
      <c r="BR31" s="125"/>
      <c r="BS31" s="357"/>
      <c r="BT31" s="127"/>
      <c r="BU31" s="128"/>
      <c r="BV31" s="133"/>
      <c r="BW31" s="257"/>
      <c r="BX31" s="342"/>
      <c r="BY31" s="131"/>
      <c r="BZ31" s="124"/>
      <c r="CA31" s="125"/>
      <c r="CB31" s="357"/>
      <c r="CC31" s="127"/>
      <c r="CD31" s="128"/>
      <c r="CE31" s="133"/>
      <c r="CF31" s="257"/>
      <c r="CG31" s="342"/>
      <c r="CH31" s="131"/>
      <c r="CI31" s="124"/>
      <c r="CJ31" s="125"/>
      <c r="CK31" s="357"/>
      <c r="CL31" s="127"/>
      <c r="CM31" s="128"/>
      <c r="CN31" s="133"/>
    </row>
    <row r="32" spans="1:92" ht="23.25" customHeight="1">
      <c r="A32" s="121">
        <v>20256</v>
      </c>
      <c r="B32" s="137" t="s">
        <v>116</v>
      </c>
      <c r="C32" s="254">
        <v>19</v>
      </c>
      <c r="D32" s="124">
        <f t="shared" si="46"/>
        <v>4.5238095238095237</v>
      </c>
      <c r="E32" s="125">
        <f t="shared" si="55"/>
        <v>0.97736625514403297</v>
      </c>
      <c r="F32" s="255">
        <v>4</v>
      </c>
      <c r="G32" s="127">
        <f t="shared" si="56"/>
        <v>21.052631578947366</v>
      </c>
      <c r="H32" s="128">
        <f t="shared" si="57"/>
        <v>0.95238095238095244</v>
      </c>
      <c r="I32" s="133">
        <f t="shared" si="58"/>
        <v>0.20576131687242799</v>
      </c>
      <c r="J32" s="254">
        <v>24</v>
      </c>
      <c r="K32" s="124">
        <f t="shared" si="47"/>
        <v>4.8780487804878048</v>
      </c>
      <c r="L32" s="125">
        <f t="shared" si="59"/>
        <v>1.2841091492776886</v>
      </c>
      <c r="M32" s="255">
        <v>4</v>
      </c>
      <c r="N32" s="127">
        <f t="shared" si="60"/>
        <v>16.666666666666664</v>
      </c>
      <c r="O32" s="128">
        <f t="shared" si="44"/>
        <v>0.81300813008130091</v>
      </c>
      <c r="P32" s="133">
        <f t="shared" si="61"/>
        <v>0.21401819154628141</v>
      </c>
      <c r="Q32" s="254">
        <v>17</v>
      </c>
      <c r="R32" s="124">
        <f t="shared" si="48"/>
        <v>3.0195381882770871</v>
      </c>
      <c r="S32" s="125">
        <f>(Q32/$Q$128)*100</f>
        <v>0.94287298946200782</v>
      </c>
      <c r="T32" s="255">
        <v>3</v>
      </c>
      <c r="U32" s="127">
        <f>(T32/Q32)*100</f>
        <v>17.647058823529413</v>
      </c>
      <c r="V32" s="128">
        <f>(T32/Q$15)*100</f>
        <v>0.53285968028419184</v>
      </c>
      <c r="W32" s="133">
        <f>(T32/$Q$128)*100</f>
        <v>0.16638935108153077</v>
      </c>
      <c r="X32" s="254">
        <v>12</v>
      </c>
      <c r="Y32" s="124">
        <f t="shared" si="49"/>
        <v>3.1662269129287601</v>
      </c>
      <c r="Z32" s="125">
        <f>(X32/$X$128)*100</f>
        <v>0.68886337543053955</v>
      </c>
      <c r="AA32" s="255">
        <v>4</v>
      </c>
      <c r="AB32" s="127">
        <f>(AA32/X32)*100</f>
        <v>33.333333333333329</v>
      </c>
      <c r="AC32" s="128">
        <f>(AA32/X$15)*100</f>
        <v>1.0554089709762533</v>
      </c>
      <c r="AD32" s="133">
        <f>(AA32/$X$128)*100</f>
        <v>0.22962112514351321</v>
      </c>
      <c r="AE32" s="254">
        <v>9</v>
      </c>
      <c r="AF32" s="124">
        <f>(AE32/AE$15)*100</f>
        <v>3.225806451612903</v>
      </c>
      <c r="AG32" s="125">
        <f>(AE32/$AE$128)*100</f>
        <v>0.76206604572396275</v>
      </c>
      <c r="AH32" s="255">
        <v>2</v>
      </c>
      <c r="AI32" s="127">
        <f>(AH32/AE32)*100</f>
        <v>22.222222222222221</v>
      </c>
      <c r="AJ32" s="128">
        <f>(AH32/AE$15)*100</f>
        <v>0.71684587813620071</v>
      </c>
      <c r="AK32" s="133">
        <f>(AH32/$AE$128)*100</f>
        <v>0.16934801016088061</v>
      </c>
      <c r="AL32" s="254">
        <v>16</v>
      </c>
      <c r="AM32" s="124">
        <f>(AL32/AL$15)*100</f>
        <v>3.6117381489841982</v>
      </c>
      <c r="AN32" s="125">
        <f>(AL32/$AL$128)*100</f>
        <v>1.1985018726591761</v>
      </c>
      <c r="AO32" s="255">
        <v>4</v>
      </c>
      <c r="AP32" s="127">
        <f>(AO32/AL32)*100</f>
        <v>25</v>
      </c>
      <c r="AQ32" s="128">
        <f t="shared" si="45"/>
        <v>0.90293453724604955</v>
      </c>
      <c r="AR32" s="133">
        <f>(AO32/$AL$128)*100</f>
        <v>0.29962546816479402</v>
      </c>
      <c r="AS32" s="254">
        <v>13</v>
      </c>
      <c r="AT32" s="124">
        <f>(AS32/AS$15)*100</f>
        <v>3.132530120481928</v>
      </c>
      <c r="AU32" s="125">
        <f>(AS32/$AS$128)*100</f>
        <v>0.75625363583478766</v>
      </c>
      <c r="AV32" s="255">
        <v>3</v>
      </c>
      <c r="AW32" s="127">
        <f>(AV32/AS32)*100</f>
        <v>23.076923076923077</v>
      </c>
      <c r="AX32" s="128">
        <f>(AV32/$AS$15)*100</f>
        <v>0.72289156626506024</v>
      </c>
      <c r="AY32" s="133">
        <f>(AV32/$AS$128)*100</f>
        <v>0.17452006980802792</v>
      </c>
      <c r="AZ32" s="254">
        <v>23</v>
      </c>
      <c r="BA32" s="124">
        <f>(AZ32/AZ$15)*100</f>
        <v>5.4502369668246446</v>
      </c>
      <c r="BB32" s="125">
        <f>(AZ32/$AZ$128)*100</f>
        <v>1.4456316781898177</v>
      </c>
      <c r="BC32" s="255"/>
      <c r="BD32" s="127"/>
      <c r="BE32" s="128"/>
      <c r="BF32" s="133"/>
      <c r="BG32" s="256"/>
      <c r="BH32" s="124"/>
      <c r="BI32" s="125"/>
      <c r="BJ32" s="255"/>
      <c r="BK32" s="127"/>
      <c r="BL32" s="128"/>
      <c r="BM32" s="133"/>
      <c r="BN32" s="257"/>
      <c r="BO32" s="342"/>
      <c r="BP32" s="131"/>
      <c r="BQ32" s="124"/>
      <c r="BR32" s="125"/>
      <c r="BS32" s="357"/>
      <c r="BT32" s="127"/>
      <c r="BU32" s="128"/>
      <c r="BV32" s="133"/>
      <c r="BW32" s="257"/>
      <c r="BX32" s="342"/>
      <c r="BY32" s="131"/>
      <c r="BZ32" s="124"/>
      <c r="CA32" s="125"/>
      <c r="CB32" s="357"/>
      <c r="CC32" s="127"/>
      <c r="CD32" s="128"/>
      <c r="CE32" s="133"/>
      <c r="CF32" s="257"/>
      <c r="CG32" s="342"/>
      <c r="CH32" s="131"/>
      <c r="CI32" s="124"/>
      <c r="CJ32" s="125"/>
      <c r="CK32" s="357"/>
      <c r="CL32" s="127"/>
      <c r="CM32" s="128"/>
      <c r="CN32" s="133"/>
    </row>
    <row r="33" spans="1:92" ht="23.25" customHeight="1">
      <c r="A33" s="121">
        <v>20266</v>
      </c>
      <c r="B33" s="137" t="s">
        <v>117</v>
      </c>
      <c r="C33" s="254">
        <v>35</v>
      </c>
      <c r="D33" s="124">
        <f t="shared" si="46"/>
        <v>8.3333333333333321</v>
      </c>
      <c r="E33" s="125">
        <f t="shared" si="55"/>
        <v>1.8004115226337449</v>
      </c>
      <c r="F33" s="255">
        <v>3</v>
      </c>
      <c r="G33" s="127">
        <f t="shared" si="56"/>
        <v>8.5714285714285712</v>
      </c>
      <c r="H33" s="128">
        <f t="shared" si="57"/>
        <v>0.7142857142857143</v>
      </c>
      <c r="I33" s="133">
        <f t="shared" si="58"/>
        <v>0.15432098765432098</v>
      </c>
      <c r="J33" s="254">
        <v>47</v>
      </c>
      <c r="K33" s="124">
        <f t="shared" si="47"/>
        <v>9.5528455284552845</v>
      </c>
      <c r="L33" s="125">
        <f t="shared" si="59"/>
        <v>2.5147137506688071</v>
      </c>
      <c r="M33" s="255">
        <v>5</v>
      </c>
      <c r="N33" s="127">
        <f t="shared" si="60"/>
        <v>10.638297872340425</v>
      </c>
      <c r="O33" s="128">
        <f t="shared" si="44"/>
        <v>1.0162601626016259</v>
      </c>
      <c r="P33" s="133">
        <f t="shared" si="61"/>
        <v>0.26752273943285176</v>
      </c>
      <c r="Q33" s="254"/>
      <c r="R33" s="124"/>
      <c r="S33" s="125"/>
      <c r="T33" s="255"/>
      <c r="U33" s="127"/>
      <c r="V33" s="128"/>
      <c r="W33" s="133"/>
      <c r="X33" s="254"/>
      <c r="Y33" s="124"/>
      <c r="Z33" s="125"/>
      <c r="AA33" s="255"/>
      <c r="AB33" s="127"/>
      <c r="AC33" s="128"/>
      <c r="AD33" s="133"/>
      <c r="AE33" s="254"/>
      <c r="AF33" s="124"/>
      <c r="AG33" s="125"/>
      <c r="AH33" s="255"/>
      <c r="AI33" s="127"/>
      <c r="AJ33" s="128"/>
      <c r="AK33" s="133"/>
      <c r="AL33" s="254"/>
      <c r="AM33" s="124"/>
      <c r="AN33" s="125"/>
      <c r="AO33" s="255"/>
      <c r="AP33" s="127"/>
      <c r="AQ33" s="128"/>
      <c r="AR33" s="133"/>
      <c r="AS33" s="254"/>
      <c r="AT33" s="124"/>
      <c r="AU33" s="125"/>
      <c r="AV33" s="255"/>
      <c r="AW33" s="127"/>
      <c r="AX33" s="128"/>
      <c r="AY33" s="133"/>
      <c r="AZ33" s="254"/>
      <c r="BA33" s="124"/>
      <c r="BB33" s="125"/>
      <c r="BC33" s="255"/>
      <c r="BD33" s="127"/>
      <c r="BE33" s="128"/>
      <c r="BF33" s="133"/>
      <c r="BG33" s="256"/>
      <c r="BH33" s="124"/>
      <c r="BI33" s="125"/>
      <c r="BJ33" s="255"/>
      <c r="BK33" s="127"/>
      <c r="BL33" s="128"/>
      <c r="BM33" s="133"/>
      <c r="BN33" s="257"/>
      <c r="BO33" s="342"/>
      <c r="BP33" s="131"/>
      <c r="BQ33" s="124"/>
      <c r="BR33" s="125"/>
      <c r="BS33" s="357"/>
      <c r="BT33" s="127"/>
      <c r="BU33" s="128"/>
      <c r="BV33" s="133"/>
      <c r="BW33" s="257"/>
      <c r="BX33" s="342"/>
      <c r="BY33" s="131"/>
      <c r="BZ33" s="124"/>
      <c r="CA33" s="125"/>
      <c r="CB33" s="357"/>
      <c r="CC33" s="127"/>
      <c r="CD33" s="128"/>
      <c r="CE33" s="133"/>
      <c r="CF33" s="257"/>
      <c r="CG33" s="342"/>
      <c r="CH33" s="131"/>
      <c r="CI33" s="124"/>
      <c r="CJ33" s="125"/>
      <c r="CK33" s="357"/>
      <c r="CL33" s="127"/>
      <c r="CM33" s="128"/>
      <c r="CN33" s="133"/>
    </row>
    <row r="34" spans="1:92" ht="23.25" customHeight="1">
      <c r="A34" s="121">
        <v>20276</v>
      </c>
      <c r="B34" s="137" t="s">
        <v>118</v>
      </c>
      <c r="C34" s="254">
        <v>31</v>
      </c>
      <c r="D34" s="124">
        <f t="shared" si="46"/>
        <v>7.3809523809523814</v>
      </c>
      <c r="E34" s="125">
        <f t="shared" si="55"/>
        <v>1.594650205761317</v>
      </c>
      <c r="F34" s="255">
        <v>4</v>
      </c>
      <c r="G34" s="127">
        <f t="shared" si="56"/>
        <v>12.903225806451612</v>
      </c>
      <c r="H34" s="128">
        <f t="shared" si="57"/>
        <v>0.95238095238095244</v>
      </c>
      <c r="I34" s="133">
        <f t="shared" si="58"/>
        <v>0.20576131687242799</v>
      </c>
      <c r="J34" s="254">
        <v>27</v>
      </c>
      <c r="K34" s="124">
        <f t="shared" si="47"/>
        <v>5.4878048780487809</v>
      </c>
      <c r="L34" s="125">
        <f t="shared" si="59"/>
        <v>1.4446227929373996</v>
      </c>
      <c r="M34" s="255">
        <v>6</v>
      </c>
      <c r="N34" s="127">
        <f t="shared" si="60"/>
        <v>22.222222222222221</v>
      </c>
      <c r="O34" s="128">
        <f t="shared" si="44"/>
        <v>1.2195121951219512</v>
      </c>
      <c r="P34" s="133">
        <f t="shared" si="61"/>
        <v>0.32102728731942215</v>
      </c>
      <c r="Q34" s="254">
        <v>37</v>
      </c>
      <c r="R34" s="124">
        <f t="shared" si="48"/>
        <v>6.571936056838366</v>
      </c>
      <c r="S34" s="125">
        <f>(Q34/$Q$128)*100</f>
        <v>2.0521353300055463</v>
      </c>
      <c r="T34" s="255">
        <v>6</v>
      </c>
      <c r="U34" s="127">
        <f>(T34/Q34)*100</f>
        <v>16.216216216216218</v>
      </c>
      <c r="V34" s="128">
        <f>(T34/Q$15)*100</f>
        <v>1.0657193605683837</v>
      </c>
      <c r="W34" s="133">
        <f>(T34/$Q$128)*100</f>
        <v>0.33277870216306155</v>
      </c>
      <c r="X34" s="254">
        <v>21</v>
      </c>
      <c r="Y34" s="124">
        <f t="shared" si="49"/>
        <v>5.5408970976253293</v>
      </c>
      <c r="Z34" s="125">
        <f>(X34/$X$128)*100</f>
        <v>1.2055109070034442</v>
      </c>
      <c r="AA34" s="255">
        <v>4</v>
      </c>
      <c r="AB34" s="127">
        <f>(AA34/X34)*100</f>
        <v>19.047619047619047</v>
      </c>
      <c r="AC34" s="128">
        <f>(AA34/X$15)*100</f>
        <v>1.0554089709762533</v>
      </c>
      <c r="AD34" s="133">
        <f>(AA34/$X$128)*100</f>
        <v>0.22962112514351321</v>
      </c>
      <c r="AE34" s="254">
        <v>11</v>
      </c>
      <c r="AF34" s="124">
        <f>(AE34/AE$15)*100</f>
        <v>3.9426523297491038</v>
      </c>
      <c r="AG34" s="125">
        <f>(AE34/$AE$128)*100</f>
        <v>0.93141405588484327</v>
      </c>
      <c r="AH34" s="255">
        <v>1</v>
      </c>
      <c r="AI34" s="127">
        <f>(AH34/AE34)*100</f>
        <v>9.0909090909090917</v>
      </c>
      <c r="AJ34" s="128">
        <f>(AH34/AE$15)*100</f>
        <v>0.35842293906810035</v>
      </c>
      <c r="AK34" s="133">
        <f>(AH34/$AE$128)*100</f>
        <v>8.4674005080440304E-2</v>
      </c>
      <c r="AL34" s="254">
        <v>15</v>
      </c>
      <c r="AM34" s="124">
        <f>(AL34/AL$15)*100</f>
        <v>3.3860045146726865</v>
      </c>
      <c r="AN34" s="125">
        <f>(AL34/$AL$128)*100</f>
        <v>1.1235955056179776</v>
      </c>
      <c r="AO34" s="255">
        <v>2</v>
      </c>
      <c r="AP34" s="127">
        <f>(AO34/AL34)*100</f>
        <v>13.333333333333334</v>
      </c>
      <c r="AQ34" s="128">
        <f t="shared" si="45"/>
        <v>0.45146726862302478</v>
      </c>
      <c r="AR34" s="133">
        <f>(AO34/$AL$128)*100</f>
        <v>0.14981273408239701</v>
      </c>
      <c r="AS34" s="254">
        <v>17</v>
      </c>
      <c r="AT34" s="124">
        <f>(AS34/AS$15)*100</f>
        <v>4.096385542168675</v>
      </c>
      <c r="AU34" s="125">
        <f>(AS34/$AS$128)*100</f>
        <v>0.98894706224549145</v>
      </c>
      <c r="AV34" s="255">
        <v>1</v>
      </c>
      <c r="AW34" s="127">
        <f>(AV34/AS34)*100</f>
        <v>5.8823529411764701</v>
      </c>
      <c r="AX34" s="128">
        <f>(AV34/$AS$15)*100</f>
        <v>0.24096385542168677</v>
      </c>
      <c r="AY34" s="133">
        <f>(AV34/$AS$128)*100</f>
        <v>5.8173356602675974E-2</v>
      </c>
      <c r="AZ34" s="254">
        <v>39</v>
      </c>
      <c r="BA34" s="124">
        <f>(AZ34/AZ$15)*100</f>
        <v>9.24170616113744</v>
      </c>
      <c r="BB34" s="125">
        <f>(AZ34/$AZ$128)*100</f>
        <v>2.4512884978001259</v>
      </c>
      <c r="BC34" s="255"/>
      <c r="BD34" s="127"/>
      <c r="BE34" s="128"/>
      <c r="BF34" s="133"/>
      <c r="BG34" s="256"/>
      <c r="BH34" s="124"/>
      <c r="BI34" s="125"/>
      <c r="BJ34" s="255"/>
      <c r="BK34" s="127"/>
      <c r="BL34" s="128"/>
      <c r="BM34" s="133"/>
      <c r="BN34" s="257"/>
      <c r="BO34" s="342"/>
      <c r="BP34" s="131"/>
      <c r="BQ34" s="124"/>
      <c r="BR34" s="125"/>
      <c r="BS34" s="357"/>
      <c r="BT34" s="127"/>
      <c r="BU34" s="128"/>
      <c r="BV34" s="133"/>
      <c r="BW34" s="257"/>
      <c r="BX34" s="342"/>
      <c r="BY34" s="131"/>
      <c r="BZ34" s="124"/>
      <c r="CA34" s="125"/>
      <c r="CB34" s="357"/>
      <c r="CC34" s="127"/>
      <c r="CD34" s="128"/>
      <c r="CE34" s="133"/>
      <c r="CF34" s="257"/>
      <c r="CG34" s="342"/>
      <c r="CH34" s="131"/>
      <c r="CI34" s="124"/>
      <c r="CJ34" s="125"/>
      <c r="CK34" s="357"/>
      <c r="CL34" s="127"/>
      <c r="CM34" s="128"/>
      <c r="CN34" s="133"/>
    </row>
    <row r="35" spans="1:92" ht="23.25" customHeight="1">
      <c r="A35" s="121">
        <v>20286</v>
      </c>
      <c r="B35" s="137" t="s">
        <v>119</v>
      </c>
      <c r="C35" s="254">
        <v>5</v>
      </c>
      <c r="D35" s="124">
        <f t="shared" si="46"/>
        <v>1.1904761904761905</v>
      </c>
      <c r="E35" s="125">
        <f t="shared" si="55"/>
        <v>0.25720164609053497</v>
      </c>
      <c r="F35" s="255">
        <v>2</v>
      </c>
      <c r="G35" s="127">
        <f t="shared" si="56"/>
        <v>40</v>
      </c>
      <c r="H35" s="128">
        <f t="shared" si="57"/>
        <v>0.47619047619047622</v>
      </c>
      <c r="I35" s="133">
        <f t="shared" si="58"/>
        <v>0.102880658436214</v>
      </c>
      <c r="J35" s="254">
        <v>8</v>
      </c>
      <c r="K35" s="124">
        <f t="shared" si="47"/>
        <v>1.6260162601626018</v>
      </c>
      <c r="L35" s="125">
        <f t="shared" si="59"/>
        <v>0.42803638309256281</v>
      </c>
      <c r="M35" s="255">
        <v>3</v>
      </c>
      <c r="N35" s="127">
        <f t="shared" si="60"/>
        <v>37.5</v>
      </c>
      <c r="O35" s="128">
        <f t="shared" si="44"/>
        <v>0.6097560975609756</v>
      </c>
      <c r="P35" s="133">
        <f t="shared" si="61"/>
        <v>0.16051364365971107</v>
      </c>
      <c r="Q35" s="254"/>
      <c r="R35" s="124"/>
      <c r="S35" s="125"/>
      <c r="T35" s="255"/>
      <c r="U35" s="127"/>
      <c r="V35" s="128"/>
      <c r="W35" s="133"/>
      <c r="X35" s="254"/>
      <c r="Y35" s="124"/>
      <c r="Z35" s="125"/>
      <c r="AA35" s="255"/>
      <c r="AB35" s="127"/>
      <c r="AC35" s="128"/>
      <c r="AD35" s="133"/>
      <c r="AE35" s="254"/>
      <c r="AF35" s="124"/>
      <c r="AG35" s="125"/>
      <c r="AH35" s="255"/>
      <c r="AI35" s="127"/>
      <c r="AJ35" s="128"/>
      <c r="AK35" s="133"/>
      <c r="AL35" s="254"/>
      <c r="AM35" s="124"/>
      <c r="AN35" s="125"/>
      <c r="AO35" s="255"/>
      <c r="AP35" s="127"/>
      <c r="AQ35" s="128"/>
      <c r="AR35" s="133"/>
      <c r="AS35" s="254"/>
      <c r="AT35" s="124"/>
      <c r="AU35" s="125"/>
      <c r="AV35" s="255"/>
      <c r="AW35" s="127"/>
      <c r="AX35" s="128"/>
      <c r="AY35" s="133"/>
      <c r="AZ35" s="254"/>
      <c r="BA35" s="124"/>
      <c r="BB35" s="125"/>
      <c r="BC35" s="255"/>
      <c r="BD35" s="127"/>
      <c r="BE35" s="128"/>
      <c r="BF35" s="133"/>
      <c r="BG35" s="256"/>
      <c r="BH35" s="124"/>
      <c r="BI35" s="125"/>
      <c r="BJ35" s="255"/>
      <c r="BK35" s="127"/>
      <c r="BL35" s="128"/>
      <c r="BM35" s="133"/>
      <c r="BN35" s="257"/>
      <c r="BO35" s="342"/>
      <c r="BP35" s="131"/>
      <c r="BQ35" s="124"/>
      <c r="BR35" s="125"/>
      <c r="BS35" s="357"/>
      <c r="BT35" s="127"/>
      <c r="BU35" s="128"/>
      <c r="BV35" s="133"/>
      <c r="BW35" s="257"/>
      <c r="BX35" s="342"/>
      <c r="BY35" s="131"/>
      <c r="BZ35" s="124"/>
      <c r="CA35" s="125"/>
      <c r="CB35" s="357"/>
      <c r="CC35" s="127"/>
      <c r="CD35" s="128"/>
      <c r="CE35" s="133"/>
      <c r="CF35" s="257"/>
      <c r="CG35" s="342"/>
      <c r="CH35" s="131"/>
      <c r="CI35" s="124"/>
      <c r="CJ35" s="125"/>
      <c r="CK35" s="357"/>
      <c r="CL35" s="127"/>
      <c r="CM35" s="128"/>
      <c r="CN35" s="133"/>
    </row>
    <row r="36" spans="1:92" ht="23.25" customHeight="1">
      <c r="A36" s="121">
        <v>20287</v>
      </c>
      <c r="B36" s="270" t="s">
        <v>120</v>
      </c>
      <c r="C36" s="254"/>
      <c r="D36" s="124"/>
      <c r="E36" s="125"/>
      <c r="F36" s="255"/>
      <c r="G36" s="127"/>
      <c r="H36" s="128"/>
      <c r="I36" s="133"/>
      <c r="J36" s="254"/>
      <c r="K36" s="124"/>
      <c r="L36" s="125"/>
      <c r="M36" s="255"/>
      <c r="N36" s="127"/>
      <c r="O36" s="128"/>
      <c r="P36" s="133"/>
      <c r="Q36" s="254">
        <v>5</v>
      </c>
      <c r="R36" s="124">
        <f t="shared" si="48"/>
        <v>0.88809946714031962</v>
      </c>
      <c r="S36" s="125">
        <f>(Q36/$Q$128)*100</f>
        <v>0.27731558513588467</v>
      </c>
      <c r="T36" s="255"/>
      <c r="U36" s="127"/>
      <c r="V36" s="128"/>
      <c r="W36" s="133"/>
      <c r="X36" s="254">
        <v>6</v>
      </c>
      <c r="Y36" s="124">
        <f t="shared" si="49"/>
        <v>1.5831134564643801</v>
      </c>
      <c r="Z36" s="125">
        <f>(X36/$X$128)*100</f>
        <v>0.34443168771526977</v>
      </c>
      <c r="AA36" s="255">
        <v>1</v>
      </c>
      <c r="AB36" s="127">
        <f>(AA36/X36)*100</f>
        <v>16.666666666666664</v>
      </c>
      <c r="AC36" s="128">
        <f>(AA36/X$15)*100</f>
        <v>0.26385224274406333</v>
      </c>
      <c r="AD36" s="133">
        <f>(AA36/$X$128)*100</f>
        <v>5.7405281285878303E-2</v>
      </c>
      <c r="AE36" s="254">
        <v>3</v>
      </c>
      <c r="AF36" s="124">
        <f>(AE36/AE$15)*100</f>
        <v>1.0752688172043012</v>
      </c>
      <c r="AG36" s="125">
        <f>(AE36/$AE$128)*100</f>
        <v>0.2540220152413209</v>
      </c>
      <c r="AH36" s="255">
        <v>1</v>
      </c>
      <c r="AI36" s="127">
        <f>(AH36/AE36)*100</f>
        <v>33.333333333333329</v>
      </c>
      <c r="AJ36" s="128">
        <f>(AH36/AE$15)*100</f>
        <v>0.35842293906810035</v>
      </c>
      <c r="AK36" s="133">
        <f>(AH36/$AE$128)*100</f>
        <v>8.4674005080440304E-2</v>
      </c>
      <c r="AL36" s="254">
        <v>13</v>
      </c>
      <c r="AM36" s="124">
        <f>(AL36/AL$15)*100</f>
        <v>2.9345372460496613</v>
      </c>
      <c r="AN36" s="125">
        <f>(AL36/$AL$128)*100</f>
        <v>0.97378277153558046</v>
      </c>
      <c r="AO36" s="255">
        <v>8</v>
      </c>
      <c r="AP36" s="127">
        <f>(AO36/AL36)*100</f>
        <v>61.53846153846154</v>
      </c>
      <c r="AQ36" s="128">
        <f t="shared" si="45"/>
        <v>1.8058690744920991</v>
      </c>
      <c r="AR36" s="133">
        <f>(AO36/$AL$128)*100</f>
        <v>0.59925093632958804</v>
      </c>
      <c r="AS36" s="254">
        <v>8</v>
      </c>
      <c r="AT36" s="124">
        <f>(AS36/AS$15)*100</f>
        <v>1.9277108433734942</v>
      </c>
      <c r="AU36" s="125">
        <f>(AS36/$AS$128)*100</f>
        <v>0.46538685282140779</v>
      </c>
      <c r="AV36" s="255">
        <v>3</v>
      </c>
      <c r="AW36" s="127">
        <f>(AV36/AS36)*100</f>
        <v>37.5</v>
      </c>
      <c r="AX36" s="128">
        <f>(AV36/$AS$15)*100</f>
        <v>0.72289156626506024</v>
      </c>
      <c r="AY36" s="133">
        <f>(AV36/$AS$128)*100</f>
        <v>0.17452006980802792</v>
      </c>
      <c r="AZ36" s="254">
        <v>6</v>
      </c>
      <c r="BA36" s="124">
        <f>(AZ36/AZ$15)*100</f>
        <v>1.4218009478672986</v>
      </c>
      <c r="BB36" s="125">
        <f>(AZ36/$AZ$128)*100</f>
        <v>0.37712130735386551</v>
      </c>
      <c r="BC36" s="255"/>
      <c r="BD36" s="127"/>
      <c r="BE36" s="128"/>
      <c r="BF36" s="133"/>
      <c r="BG36" s="256"/>
      <c r="BH36" s="124"/>
      <c r="BI36" s="125"/>
      <c r="BJ36" s="255"/>
      <c r="BK36" s="127"/>
      <c r="BL36" s="128"/>
      <c r="BM36" s="133"/>
      <c r="BN36" s="257"/>
      <c r="BO36" s="342"/>
      <c r="BP36" s="131"/>
      <c r="BQ36" s="124"/>
      <c r="BR36" s="125"/>
      <c r="BS36" s="357"/>
      <c r="BT36" s="127"/>
      <c r="BU36" s="128"/>
      <c r="BV36" s="133"/>
      <c r="BW36" s="257"/>
      <c r="BX36" s="342"/>
      <c r="BY36" s="131"/>
      <c r="BZ36" s="124"/>
      <c r="CA36" s="125"/>
      <c r="CB36" s="357"/>
      <c r="CC36" s="127"/>
      <c r="CD36" s="128"/>
      <c r="CE36" s="133"/>
      <c r="CF36" s="257"/>
      <c r="CG36" s="342"/>
      <c r="CH36" s="131"/>
      <c r="CI36" s="124"/>
      <c r="CJ36" s="125"/>
      <c r="CK36" s="357"/>
      <c r="CL36" s="127"/>
      <c r="CM36" s="128"/>
      <c r="CN36" s="133"/>
    </row>
    <row r="37" spans="1:92" ht="23.25" customHeight="1">
      <c r="A37" s="152">
        <v>20296</v>
      </c>
      <c r="B37" s="271" t="s">
        <v>121</v>
      </c>
      <c r="C37" s="272"/>
      <c r="D37" s="155"/>
      <c r="E37" s="156"/>
      <c r="F37" s="273"/>
      <c r="G37" s="158"/>
      <c r="H37" s="159"/>
      <c r="I37" s="164"/>
      <c r="J37" s="272"/>
      <c r="K37" s="155"/>
      <c r="L37" s="156"/>
      <c r="M37" s="273"/>
      <c r="N37" s="158"/>
      <c r="O37" s="159"/>
      <c r="P37" s="164"/>
      <c r="Q37" s="272">
        <v>45</v>
      </c>
      <c r="R37" s="155">
        <f t="shared" si="48"/>
        <v>7.9928952042628776</v>
      </c>
      <c r="S37" s="156">
        <f>(Q37/$Q$128)*100</f>
        <v>2.4958402662229617</v>
      </c>
      <c r="T37" s="273">
        <v>3</v>
      </c>
      <c r="U37" s="158">
        <f>(T37/Q37)*100</f>
        <v>6.666666666666667</v>
      </c>
      <c r="V37" s="159">
        <f>(T37/Q$15)*100</f>
        <v>0.53285968028419184</v>
      </c>
      <c r="W37" s="164">
        <f>(T37/$Q$128)*100</f>
        <v>0.16638935108153077</v>
      </c>
      <c r="X37" s="272">
        <v>28</v>
      </c>
      <c r="Y37" s="155">
        <f t="shared" si="49"/>
        <v>7.3878627968337733</v>
      </c>
      <c r="Z37" s="156">
        <f>(X37/$X$128)*100</f>
        <v>1.6073478760045925</v>
      </c>
      <c r="AA37" s="273">
        <v>4</v>
      </c>
      <c r="AB37" s="158">
        <f>(AA37/X37)*100</f>
        <v>14.285714285714285</v>
      </c>
      <c r="AC37" s="159">
        <f>(AA37/X$15)*100</f>
        <v>1.0554089709762533</v>
      </c>
      <c r="AD37" s="164">
        <f>(AA37/$X$128)*100</f>
        <v>0.22962112514351321</v>
      </c>
      <c r="AE37" s="272">
        <v>48</v>
      </c>
      <c r="AF37" s="155">
        <f>(AE37/AE$15)*100</f>
        <v>17.20430107526882</v>
      </c>
      <c r="AG37" s="156">
        <f>(AE37/$AE$128)*100</f>
        <v>4.0643522438611344</v>
      </c>
      <c r="AH37" s="273">
        <v>8</v>
      </c>
      <c r="AI37" s="158">
        <f>(AH37/AE37)*100</f>
        <v>16.666666666666664</v>
      </c>
      <c r="AJ37" s="159">
        <f>(AH37/AE$15)*100</f>
        <v>2.8673835125448028</v>
      </c>
      <c r="AK37" s="164">
        <f>(AH37/$AE$128)*100</f>
        <v>0.67739204064352243</v>
      </c>
      <c r="AL37" s="272">
        <v>89</v>
      </c>
      <c r="AM37" s="155">
        <f>(AL37/AL$15)*100</f>
        <v>20.090293453724605</v>
      </c>
      <c r="AN37" s="156">
        <f>(AL37/$AL$128)*100</f>
        <v>6.666666666666667</v>
      </c>
      <c r="AO37" s="273">
        <v>14</v>
      </c>
      <c r="AP37" s="158">
        <f>(AO37/AL37)*100</f>
        <v>15.730337078651685</v>
      </c>
      <c r="AQ37" s="159">
        <f t="shared" si="45"/>
        <v>3.1602708803611739</v>
      </c>
      <c r="AR37" s="164">
        <f>(AO37/$AL$128)*100</f>
        <v>1.0486891385767791</v>
      </c>
      <c r="AS37" s="272"/>
      <c r="AT37" s="155"/>
      <c r="AU37" s="156"/>
      <c r="AV37" s="273"/>
      <c r="AW37" s="158"/>
      <c r="AX37" s="159"/>
      <c r="AY37" s="164"/>
      <c r="AZ37" s="272">
        <v>47</v>
      </c>
      <c r="BA37" s="155">
        <f>(AZ37/AZ$15)*100</f>
        <v>11.137440758293838</v>
      </c>
      <c r="BB37" s="156">
        <f>(AZ37/$AZ$128)*100</f>
        <v>2.9541169076052798</v>
      </c>
      <c r="BC37" s="273">
        <v>6</v>
      </c>
      <c r="BD37" s="158">
        <f>(BC37/AZ37)*100</f>
        <v>12.76595744680851</v>
      </c>
      <c r="BE37" s="159">
        <f>(BC37/$AZ$15)*100</f>
        <v>1.4218009478672986</v>
      </c>
      <c r="BF37" s="164">
        <f>(BC37/$AZ$128)*100</f>
        <v>0.37712130735386551</v>
      </c>
      <c r="BG37" s="274">
        <v>49</v>
      </c>
      <c r="BH37" s="155">
        <f>(BG37/BG$15)*100</f>
        <v>11.864406779661017</v>
      </c>
      <c r="BI37" s="156">
        <f>(BG37/$BG$128)*100</f>
        <v>2.9678982434887948</v>
      </c>
      <c r="BJ37" s="273">
        <v>14</v>
      </c>
      <c r="BK37" s="158">
        <f>(BJ37/BG37)*100</f>
        <v>28.571428571428569</v>
      </c>
      <c r="BL37" s="159">
        <f>(BJ37/$BG$15)*100</f>
        <v>3.3898305084745761</v>
      </c>
      <c r="BM37" s="164">
        <f>(BJ37/$BG$128)*100</f>
        <v>0.84797092671108421</v>
      </c>
      <c r="BN37" s="275">
        <v>39</v>
      </c>
      <c r="BO37" s="344"/>
      <c r="BP37" s="162">
        <f t="shared" si="19"/>
        <v>39</v>
      </c>
      <c r="BQ37" s="155">
        <f>(BP37/BP$15)*100</f>
        <v>11.016949152542372</v>
      </c>
      <c r="BR37" s="156">
        <f>(BP37/$BP$128)*100</f>
        <v>2.6017344896597732</v>
      </c>
      <c r="BS37" s="359">
        <v>8</v>
      </c>
      <c r="BT37" s="158">
        <f>(BS37/BP37)*100</f>
        <v>20.512820512820511</v>
      </c>
      <c r="BU37" s="159">
        <f>(BS37/BP$15)*100</f>
        <v>2.2598870056497176</v>
      </c>
      <c r="BV37" s="164">
        <f>(BS37/$BP$128)*100</f>
        <v>0.53368912608405594</v>
      </c>
      <c r="BW37" s="275">
        <v>31</v>
      </c>
      <c r="BX37" s="344"/>
      <c r="BY37" s="162">
        <f t="shared" ref="BY37:BY38" si="62">SUM(BW37:BX37)</f>
        <v>31</v>
      </c>
      <c r="BZ37" s="155">
        <f>(BY37/BY$15)*100</f>
        <v>11.969111969111969</v>
      </c>
      <c r="CA37" s="156">
        <f>(BY37/$BY$128)*100</f>
        <v>2.1497919556171983</v>
      </c>
      <c r="CB37" s="359">
        <f>BY37-27</f>
        <v>4</v>
      </c>
      <c r="CC37" s="158">
        <f>(CB37/BY37)*100</f>
        <v>12.903225806451612</v>
      </c>
      <c r="CD37" s="159">
        <f>(CB37/BY$15)*100</f>
        <v>1.5444015444015444</v>
      </c>
      <c r="CE37" s="164">
        <f>(CB37/$BY$128)*100</f>
        <v>0.27739251040221913</v>
      </c>
      <c r="CF37" s="275">
        <v>20</v>
      </c>
      <c r="CG37" s="344"/>
      <c r="CH37" s="162">
        <f t="shared" ref="CH37:CH38" si="63">SUM(CF37:CG37)</f>
        <v>20</v>
      </c>
      <c r="CI37" s="155">
        <f>(CH37/CH$15)*100</f>
        <v>7.3800738007380069</v>
      </c>
      <c r="CJ37" s="156">
        <f>(CH37/$CH$128)*100</f>
        <v>1.2919896640826873</v>
      </c>
      <c r="CK37" s="359">
        <f>CH37-16</f>
        <v>4</v>
      </c>
      <c r="CL37" s="158">
        <f t="shared" si="22"/>
        <v>20</v>
      </c>
      <c r="CM37" s="159">
        <f>(CK37/CH$15)*100</f>
        <v>1.4760147601476015</v>
      </c>
      <c r="CN37" s="164">
        <f t="shared" si="18"/>
        <v>0.2583979328165375</v>
      </c>
    </row>
    <row r="38" spans="1:92" ht="23.25" customHeight="1">
      <c r="A38" s="152">
        <v>20306</v>
      </c>
      <c r="B38" s="271" t="s">
        <v>122</v>
      </c>
      <c r="C38" s="272"/>
      <c r="D38" s="155"/>
      <c r="E38" s="156"/>
      <c r="F38" s="273"/>
      <c r="G38" s="158"/>
      <c r="H38" s="159"/>
      <c r="I38" s="164"/>
      <c r="J38" s="272">
        <v>157</v>
      </c>
      <c r="K38" s="155">
        <f t="shared" si="47"/>
        <v>31.910569105691057</v>
      </c>
      <c r="L38" s="156">
        <f>(J38/$J$128)*100</f>
        <v>8.4002140181915461</v>
      </c>
      <c r="M38" s="273">
        <v>43</v>
      </c>
      <c r="N38" s="158">
        <f>(M38/J38)*100</f>
        <v>27.388535031847134</v>
      </c>
      <c r="O38" s="159">
        <f t="shared" si="44"/>
        <v>8.7398373983739841</v>
      </c>
      <c r="P38" s="164">
        <f>(M38/$J$128)*100</f>
        <v>2.3006955591225253</v>
      </c>
      <c r="Q38" s="272">
        <v>152</v>
      </c>
      <c r="R38" s="155">
        <f t="shared" si="48"/>
        <v>26.99822380106572</v>
      </c>
      <c r="S38" s="156">
        <f>(Q38/$Q$128)*100</f>
        <v>8.4303937881308926</v>
      </c>
      <c r="T38" s="273">
        <v>11</v>
      </c>
      <c r="U38" s="158">
        <f>(T38/Q38)*100</f>
        <v>7.2368421052631584</v>
      </c>
      <c r="V38" s="159">
        <f>(T38/Q$15)*100</f>
        <v>1.9538188277087036</v>
      </c>
      <c r="W38" s="164">
        <f>(T38/$Q$128)*100</f>
        <v>0.61009428729894621</v>
      </c>
      <c r="X38" s="272">
        <v>81</v>
      </c>
      <c r="Y38" s="155">
        <f t="shared" si="49"/>
        <v>21.372031662269126</v>
      </c>
      <c r="Z38" s="156">
        <f>(X38/$X$128)*100</f>
        <v>4.649827784156142</v>
      </c>
      <c r="AA38" s="273">
        <v>15</v>
      </c>
      <c r="AB38" s="158">
        <f>(AA38/X38)*100</f>
        <v>18.518518518518519</v>
      </c>
      <c r="AC38" s="159">
        <f>(AA38/X$15)*100</f>
        <v>3.9577836411609502</v>
      </c>
      <c r="AD38" s="164">
        <f>(AA38/$X$128)*100</f>
        <v>0.86107921928817444</v>
      </c>
      <c r="AE38" s="272"/>
      <c r="AF38" s="155"/>
      <c r="AG38" s="156"/>
      <c r="AH38" s="273"/>
      <c r="AI38" s="158"/>
      <c r="AJ38" s="159"/>
      <c r="AK38" s="164"/>
      <c r="AL38" s="272">
        <v>91</v>
      </c>
      <c r="AM38" s="155">
        <f>(AL38/AL$15)*100</f>
        <v>20.541760722347629</v>
      </c>
      <c r="AN38" s="156">
        <f>(AL38/$AL$128)*100</f>
        <v>6.8164794007490634</v>
      </c>
      <c r="AO38" s="273">
        <v>23</v>
      </c>
      <c r="AP38" s="158">
        <f>(AO38/AL38)*100</f>
        <v>25.274725274725274</v>
      </c>
      <c r="AQ38" s="159">
        <f t="shared" si="45"/>
        <v>5.1918735891647856</v>
      </c>
      <c r="AR38" s="164">
        <f>(AO38/$AL$128)*100</f>
        <v>1.7228464419475655</v>
      </c>
      <c r="AS38" s="272">
        <v>106</v>
      </c>
      <c r="AT38" s="155">
        <f>(AS38/AS$15)*100</f>
        <v>25.542168674698797</v>
      </c>
      <c r="AU38" s="156">
        <f>(AS38/$AS$128)*100</f>
        <v>6.166375799883653</v>
      </c>
      <c r="AV38" s="273">
        <v>18</v>
      </c>
      <c r="AW38" s="158">
        <f>(AV38/AS38)*100</f>
        <v>16.981132075471699</v>
      </c>
      <c r="AX38" s="159">
        <f>(AV38/$AS$15)*100</f>
        <v>4.3373493975903612</v>
      </c>
      <c r="AY38" s="164">
        <f>(AV38/$AS$128)*100</f>
        <v>1.0471204188481675</v>
      </c>
      <c r="AZ38" s="272">
        <v>92</v>
      </c>
      <c r="BA38" s="155">
        <f>(AZ38/AZ$15)*100</f>
        <v>21.800947867298579</v>
      </c>
      <c r="BB38" s="156">
        <f>(AZ38/$AZ$128)*100</f>
        <v>5.782526712759271</v>
      </c>
      <c r="BC38" s="273">
        <v>14</v>
      </c>
      <c r="BD38" s="158">
        <f>(BC38/AZ38)*100</f>
        <v>15.217391304347828</v>
      </c>
      <c r="BE38" s="159">
        <f>(BC38/$AZ$15)*100</f>
        <v>3.3175355450236967</v>
      </c>
      <c r="BF38" s="164">
        <f>(BC38/$AZ$128)*100</f>
        <v>0.87994971715901948</v>
      </c>
      <c r="BG38" s="274">
        <v>132</v>
      </c>
      <c r="BH38" s="155">
        <f>(BG38/BG$15)*100</f>
        <v>31.961259079903147</v>
      </c>
      <c r="BI38" s="156">
        <f>(BG38/$BG$128)*100</f>
        <v>7.9951544518473652</v>
      </c>
      <c r="BJ38" s="273">
        <v>18</v>
      </c>
      <c r="BK38" s="158">
        <f>(BJ38/BG38)*100</f>
        <v>13.636363636363635</v>
      </c>
      <c r="BL38" s="159">
        <f>(BJ38/$BG$15)*100</f>
        <v>4.3583535108958831</v>
      </c>
      <c r="BM38" s="164">
        <f>(BJ38/$BG$128)*100</f>
        <v>1.0902483343428226</v>
      </c>
      <c r="BN38" s="275">
        <v>108</v>
      </c>
      <c r="BO38" s="344"/>
      <c r="BP38" s="162">
        <f t="shared" si="19"/>
        <v>108</v>
      </c>
      <c r="BQ38" s="155">
        <f>(BP38/BP$15)*100</f>
        <v>30.508474576271187</v>
      </c>
      <c r="BR38" s="156">
        <f>(BP38/$BP$128)*100</f>
        <v>7.2048032021347561</v>
      </c>
      <c r="BS38" s="359">
        <v>20</v>
      </c>
      <c r="BT38" s="158">
        <f>(BS38/BP38)*100</f>
        <v>18.518518518518519</v>
      </c>
      <c r="BU38" s="159">
        <f>(BS38/BP$15)*100</f>
        <v>5.6497175141242941</v>
      </c>
      <c r="BV38" s="164">
        <f>(BS38/$BP$128)*100</f>
        <v>1.3342228152101401</v>
      </c>
      <c r="BW38" s="275">
        <v>92</v>
      </c>
      <c r="BX38" s="344"/>
      <c r="BY38" s="162">
        <f t="shared" si="62"/>
        <v>92</v>
      </c>
      <c r="BZ38" s="155">
        <f>(BY38/BY$15)*100</f>
        <v>35.521235521235525</v>
      </c>
      <c r="CA38" s="156">
        <f>(BY38/$BY$128)*100</f>
        <v>6.3800277392510401</v>
      </c>
      <c r="CB38" s="359">
        <f>BY38-73</f>
        <v>19</v>
      </c>
      <c r="CC38" s="158">
        <f>(CB38/BY38)*100</f>
        <v>20.652173913043477</v>
      </c>
      <c r="CD38" s="159">
        <f>(CB38/BY$15)*100</f>
        <v>7.3359073359073363</v>
      </c>
      <c r="CE38" s="164">
        <f>(CB38/$BY$128)*100</f>
        <v>1.3176144244105408</v>
      </c>
      <c r="CF38" s="275">
        <v>106</v>
      </c>
      <c r="CG38" s="344"/>
      <c r="CH38" s="162">
        <f t="shared" si="63"/>
        <v>106</v>
      </c>
      <c r="CI38" s="155">
        <f>(CH38/CH$15)*100</f>
        <v>39.114391143911433</v>
      </c>
      <c r="CJ38" s="156">
        <f t="shared" ref="CJ38:CJ66" si="64">(CH38/$CH$128)*100</f>
        <v>6.8475452196382429</v>
      </c>
      <c r="CK38" s="359">
        <f>CH38-89</f>
        <v>17</v>
      </c>
      <c r="CL38" s="158">
        <f t="shared" si="22"/>
        <v>16.037735849056602</v>
      </c>
      <c r="CM38" s="159">
        <f>(CK38/CH$15)*100</f>
        <v>6.2730627306273057</v>
      </c>
      <c r="CN38" s="164">
        <f t="shared" si="18"/>
        <v>1.0981912144702841</v>
      </c>
    </row>
    <row r="39" spans="1:92" ht="23.25" customHeight="1">
      <c r="A39" s="152">
        <v>20406</v>
      </c>
      <c r="B39" s="271" t="s">
        <v>123</v>
      </c>
      <c r="C39" s="272"/>
      <c r="D39" s="155"/>
      <c r="E39" s="156"/>
      <c r="F39" s="273"/>
      <c r="G39" s="158"/>
      <c r="H39" s="159"/>
      <c r="I39" s="164"/>
      <c r="J39" s="272"/>
      <c r="K39" s="155"/>
      <c r="L39" s="156"/>
      <c r="M39" s="273"/>
      <c r="N39" s="158"/>
      <c r="O39" s="159"/>
      <c r="P39" s="164"/>
      <c r="Q39" s="272"/>
      <c r="R39" s="155"/>
      <c r="S39" s="156"/>
      <c r="T39" s="273"/>
      <c r="U39" s="158"/>
      <c r="V39" s="159"/>
      <c r="W39" s="164"/>
      <c r="X39" s="272"/>
      <c r="Y39" s="155"/>
      <c r="Z39" s="156"/>
      <c r="AA39" s="273"/>
      <c r="AB39" s="158"/>
      <c r="AC39" s="159"/>
      <c r="AD39" s="164"/>
      <c r="AE39" s="272"/>
      <c r="AF39" s="155"/>
      <c r="AG39" s="156"/>
      <c r="AH39" s="273"/>
      <c r="AI39" s="158"/>
      <c r="AJ39" s="159"/>
      <c r="AK39" s="164"/>
      <c r="AL39" s="272"/>
      <c r="AM39" s="155"/>
      <c r="AN39" s="156"/>
      <c r="AO39" s="273"/>
      <c r="AP39" s="158"/>
      <c r="AQ39" s="159"/>
      <c r="AR39" s="164"/>
      <c r="AS39" s="272"/>
      <c r="AT39" s="155"/>
      <c r="AU39" s="156"/>
      <c r="AV39" s="273"/>
      <c r="AW39" s="158"/>
      <c r="AX39" s="159"/>
      <c r="AY39" s="164"/>
      <c r="AZ39" s="272"/>
      <c r="BA39" s="155"/>
      <c r="BB39" s="156"/>
      <c r="BC39" s="273"/>
      <c r="BD39" s="158"/>
      <c r="BE39" s="159"/>
      <c r="BF39" s="164"/>
      <c r="BG39" s="274"/>
      <c r="BH39" s="155"/>
      <c r="BI39" s="156"/>
      <c r="BJ39" s="273"/>
      <c r="BK39" s="158"/>
      <c r="BL39" s="159"/>
      <c r="BM39" s="164"/>
      <c r="BN39" s="275"/>
      <c r="BO39" s="344"/>
      <c r="BP39" s="162"/>
      <c r="BQ39" s="155"/>
      <c r="BR39" s="156"/>
      <c r="BS39" s="359"/>
      <c r="BT39" s="158"/>
      <c r="BU39" s="159"/>
      <c r="BV39" s="164"/>
      <c r="BW39" s="275"/>
      <c r="BX39" s="344"/>
      <c r="BY39" s="162"/>
      <c r="BZ39" s="155"/>
      <c r="CA39" s="156"/>
      <c r="CB39" s="359"/>
      <c r="CC39" s="158"/>
      <c r="CD39" s="159"/>
      <c r="CE39" s="164"/>
      <c r="CF39" s="275"/>
      <c r="CG39" s="344"/>
      <c r="CH39" s="162"/>
      <c r="CI39" s="155"/>
      <c r="CJ39" s="156"/>
      <c r="CK39" s="359"/>
      <c r="CL39" s="158"/>
      <c r="CM39" s="159"/>
      <c r="CN39" s="164"/>
    </row>
    <row r="40" spans="1:92" ht="23.25" customHeight="1">
      <c r="A40" s="152">
        <v>20506</v>
      </c>
      <c r="B40" s="271" t="s">
        <v>124</v>
      </c>
      <c r="C40" s="272"/>
      <c r="D40" s="155"/>
      <c r="E40" s="156"/>
      <c r="F40" s="273"/>
      <c r="G40" s="158"/>
      <c r="H40" s="159"/>
      <c r="I40" s="164"/>
      <c r="J40" s="272"/>
      <c r="K40" s="155"/>
      <c r="L40" s="156"/>
      <c r="M40" s="273"/>
      <c r="N40" s="158"/>
      <c r="O40" s="159"/>
      <c r="P40" s="164"/>
      <c r="Q40" s="272"/>
      <c r="R40" s="155"/>
      <c r="S40" s="156"/>
      <c r="T40" s="273"/>
      <c r="U40" s="158"/>
      <c r="V40" s="159"/>
      <c r="W40" s="164"/>
      <c r="X40" s="272"/>
      <c r="Y40" s="155"/>
      <c r="Z40" s="156"/>
      <c r="AA40" s="273"/>
      <c r="AB40" s="158"/>
      <c r="AC40" s="159"/>
      <c r="AD40" s="164"/>
      <c r="AE40" s="272"/>
      <c r="AF40" s="155"/>
      <c r="AG40" s="156"/>
      <c r="AH40" s="273"/>
      <c r="AI40" s="158"/>
      <c r="AJ40" s="159"/>
      <c r="AK40" s="164"/>
      <c r="AL40" s="272"/>
      <c r="AM40" s="155"/>
      <c r="AN40" s="156"/>
      <c r="AO40" s="273"/>
      <c r="AP40" s="158"/>
      <c r="AQ40" s="159"/>
      <c r="AR40" s="164"/>
      <c r="AS40" s="272"/>
      <c r="AT40" s="155"/>
      <c r="AU40" s="156"/>
      <c r="AV40" s="273"/>
      <c r="AW40" s="158"/>
      <c r="AX40" s="159"/>
      <c r="AY40" s="164"/>
      <c r="AZ40" s="272"/>
      <c r="BA40" s="155"/>
      <c r="BB40" s="156"/>
      <c r="BC40" s="273"/>
      <c r="BD40" s="158"/>
      <c r="BE40" s="159"/>
      <c r="BF40" s="164"/>
      <c r="BG40" s="274">
        <v>18</v>
      </c>
      <c r="BH40" s="155">
        <f>(BG40/BG$15)*100</f>
        <v>4.3583535108958831</v>
      </c>
      <c r="BI40" s="156">
        <f>(BG40/$BG$128)*100</f>
        <v>1.0902483343428226</v>
      </c>
      <c r="BJ40" s="273">
        <v>2</v>
      </c>
      <c r="BK40" s="158">
        <f>(BJ40/BG40)*100</f>
        <v>11.111111111111111</v>
      </c>
      <c r="BL40" s="159">
        <f>(BJ40/$BG$15)*100</f>
        <v>0.48426150121065376</v>
      </c>
      <c r="BM40" s="164">
        <f>(BJ40/$BG$128)*100</f>
        <v>0.12113870381586916</v>
      </c>
      <c r="BN40" s="275">
        <v>29</v>
      </c>
      <c r="BO40" s="344"/>
      <c r="BP40" s="162">
        <f t="shared" si="19"/>
        <v>29</v>
      </c>
      <c r="BQ40" s="155">
        <f>(BP40/BP$15)*100</f>
        <v>8.1920903954802249</v>
      </c>
      <c r="BR40" s="156">
        <f>(BP40/$BP$128)*100</f>
        <v>1.9346230820547032</v>
      </c>
      <c r="BS40" s="359">
        <v>10</v>
      </c>
      <c r="BT40" s="158">
        <f>(BS40/BP40)*100</f>
        <v>34.482758620689658</v>
      </c>
      <c r="BU40" s="159">
        <f>(BS40/BP$15)*100</f>
        <v>2.8248587570621471</v>
      </c>
      <c r="BV40" s="164">
        <f>(BS40/$BP$128)*100</f>
        <v>0.66711140760507004</v>
      </c>
      <c r="BW40" s="275">
        <v>13</v>
      </c>
      <c r="BX40" s="344"/>
      <c r="BY40" s="162">
        <f t="shared" ref="BY40" si="65">SUM(BW40:BX40)</f>
        <v>13</v>
      </c>
      <c r="BZ40" s="155">
        <f>(BY40/BY$15)*100</f>
        <v>5.019305019305019</v>
      </c>
      <c r="CA40" s="156">
        <f>(BY40/$BY$128)*100</f>
        <v>0.90152565880721214</v>
      </c>
      <c r="CB40" s="359">
        <f>BY40-9</f>
        <v>4</v>
      </c>
      <c r="CC40" s="158">
        <f>(CB40/BY40)*100</f>
        <v>30.76923076923077</v>
      </c>
      <c r="CD40" s="159">
        <f>(CB40/BY$15)*100</f>
        <v>1.5444015444015444</v>
      </c>
      <c r="CE40" s="164">
        <f>(CB40/$BY$128)*100</f>
        <v>0.27739251040221913</v>
      </c>
      <c r="CF40" s="275">
        <v>16</v>
      </c>
      <c r="CG40" s="344"/>
      <c r="CH40" s="162">
        <f t="shared" ref="CH40" si="66">SUM(CF40:CG40)</f>
        <v>16</v>
      </c>
      <c r="CI40" s="155">
        <f>(CH40/CH$15)*100</f>
        <v>5.9040590405904059</v>
      </c>
      <c r="CJ40" s="156">
        <f t="shared" si="64"/>
        <v>1.03359173126615</v>
      </c>
      <c r="CK40" s="359">
        <f>CH40-11</f>
        <v>5</v>
      </c>
      <c r="CL40" s="158">
        <f t="shared" si="22"/>
        <v>31.25</v>
      </c>
      <c r="CM40" s="159">
        <f>(CK40/CH$15)*100</f>
        <v>1.8450184501845017</v>
      </c>
      <c r="CN40" s="164">
        <f t="shared" si="18"/>
        <v>0.32299741602067183</v>
      </c>
    </row>
    <row r="41" spans="1:92" ht="23.25" customHeight="1">
      <c r="A41" s="152">
        <v>20516</v>
      </c>
      <c r="B41" s="271" t="s">
        <v>125</v>
      </c>
      <c r="C41" s="272">
        <v>48</v>
      </c>
      <c r="D41" s="155">
        <f t="shared" si="46"/>
        <v>11.428571428571429</v>
      </c>
      <c r="E41" s="156">
        <f t="shared" ref="E41:E49" si="67">(C41/$C$128)*100</f>
        <v>2.4691358024691357</v>
      </c>
      <c r="F41" s="273">
        <v>13</v>
      </c>
      <c r="G41" s="158">
        <f>(F41/C41)*100</f>
        <v>27.083333333333332</v>
      </c>
      <c r="H41" s="159">
        <f>(F41/C$15)*100</f>
        <v>3.0952380952380953</v>
      </c>
      <c r="I41" s="164">
        <f>(F41/$C$128)*100</f>
        <v>0.66872427983539096</v>
      </c>
      <c r="J41" s="272">
        <v>52</v>
      </c>
      <c r="K41" s="155">
        <f t="shared" si="47"/>
        <v>10.569105691056912</v>
      </c>
      <c r="L41" s="156">
        <f t="shared" ref="L41:L49" si="68">(J41/$J$128)*100</f>
        <v>2.7822364901016585</v>
      </c>
      <c r="M41" s="273">
        <v>23</v>
      </c>
      <c r="N41" s="158">
        <f>(M41/J41)*100</f>
        <v>44.230769230769226</v>
      </c>
      <c r="O41" s="159">
        <f t="shared" si="44"/>
        <v>4.6747967479674797</v>
      </c>
      <c r="P41" s="164">
        <f>(M41/$J$128)*100</f>
        <v>1.2306046013911183</v>
      </c>
      <c r="Q41" s="272">
        <v>60</v>
      </c>
      <c r="R41" s="155">
        <f t="shared" si="48"/>
        <v>10.657193605683837</v>
      </c>
      <c r="S41" s="156">
        <f t="shared" ref="S41:S49" si="69">(Q41/$Q$128)*100</f>
        <v>3.3277870216306153</v>
      </c>
      <c r="T41" s="273">
        <v>20</v>
      </c>
      <c r="U41" s="158">
        <f t="shared" ref="U41:U49" si="70">(T41/Q41)*100</f>
        <v>33.333333333333329</v>
      </c>
      <c r="V41" s="159">
        <f t="shared" ref="V41:V46" si="71">(T41/Q$15)*100</f>
        <v>3.5523978685612785</v>
      </c>
      <c r="W41" s="164">
        <f t="shared" ref="W41:W49" si="72">(T41/$Q$128)*100</f>
        <v>1.1092623405435387</v>
      </c>
      <c r="X41" s="272">
        <v>54</v>
      </c>
      <c r="Y41" s="155">
        <f t="shared" si="49"/>
        <v>14.248021108179421</v>
      </c>
      <c r="Z41" s="156">
        <f t="shared" ref="Z41:Z49" si="73">(X41/$X$128)*100</f>
        <v>3.0998851894374284</v>
      </c>
      <c r="AA41" s="273">
        <v>19</v>
      </c>
      <c r="AB41" s="158">
        <f>(AA41/X41)*100</f>
        <v>35.185185185185183</v>
      </c>
      <c r="AC41" s="159">
        <f>(AA41/X$15)*100</f>
        <v>5.0131926121372032</v>
      </c>
      <c r="AD41" s="164">
        <f>(AA41/$X$128)*100</f>
        <v>1.0907003444316876</v>
      </c>
      <c r="AE41" s="272">
        <v>33</v>
      </c>
      <c r="AF41" s="155">
        <f t="shared" ref="AF41:AF46" si="74">(AE41/AE$15)*100</f>
        <v>11.827956989247312</v>
      </c>
      <c r="AG41" s="156">
        <f t="shared" ref="AG41:AG49" si="75">(AE41/$AE$128)*100</f>
        <v>2.7942421676545299</v>
      </c>
      <c r="AH41" s="273">
        <v>8</v>
      </c>
      <c r="AI41" s="158">
        <f>(AH41/AE41)*100</f>
        <v>24.242424242424242</v>
      </c>
      <c r="AJ41" s="159">
        <f>(AH41/AE$15)*100</f>
        <v>2.8673835125448028</v>
      </c>
      <c r="AK41" s="164">
        <f>(AH41/$AE$128)*100</f>
        <v>0.67739204064352243</v>
      </c>
      <c r="AL41" s="272"/>
      <c r="AM41" s="155"/>
      <c r="AN41" s="156"/>
      <c r="AO41" s="273"/>
      <c r="AP41" s="158"/>
      <c r="AQ41" s="159"/>
      <c r="AR41" s="164"/>
      <c r="AS41" s="272"/>
      <c r="AT41" s="155"/>
      <c r="AU41" s="156"/>
      <c r="AV41" s="273"/>
      <c r="AW41" s="158"/>
      <c r="AX41" s="159"/>
      <c r="AY41" s="164"/>
      <c r="AZ41" s="272">
        <v>24</v>
      </c>
      <c r="BA41" s="155">
        <f>(AZ41/AZ$15)*100</f>
        <v>5.6872037914691944</v>
      </c>
      <c r="BB41" s="156">
        <f>(AZ41/$AZ$128)*100</f>
        <v>1.508485229415462</v>
      </c>
      <c r="BC41" s="273">
        <v>13</v>
      </c>
      <c r="BD41" s="158">
        <f>(BC41/AZ41)*100</f>
        <v>54.166666666666664</v>
      </c>
      <c r="BE41" s="159">
        <f>(BC41/$AZ$15)*100</f>
        <v>3.080568720379147</v>
      </c>
      <c r="BF41" s="164">
        <f>(BC41/$AZ$128)*100</f>
        <v>0.8170961659333752</v>
      </c>
      <c r="BG41" s="274"/>
      <c r="BH41" s="155"/>
      <c r="BI41" s="156"/>
      <c r="BJ41" s="273"/>
      <c r="BK41" s="158"/>
      <c r="BL41" s="159"/>
      <c r="BM41" s="164"/>
      <c r="BN41" s="275"/>
      <c r="BO41" s="344"/>
      <c r="BP41" s="162"/>
      <c r="BQ41" s="155"/>
      <c r="BR41" s="156"/>
      <c r="BS41" s="359"/>
      <c r="BT41" s="158"/>
      <c r="BU41" s="159"/>
      <c r="BV41" s="164"/>
      <c r="BW41" s="275"/>
      <c r="BX41" s="344"/>
      <c r="BY41" s="162"/>
      <c r="BZ41" s="155"/>
      <c r="CA41" s="156"/>
      <c r="CB41" s="359"/>
      <c r="CC41" s="158"/>
      <c r="CD41" s="159"/>
      <c r="CE41" s="164"/>
      <c r="CF41" s="275"/>
      <c r="CG41" s="344"/>
      <c r="CH41" s="162"/>
      <c r="CI41" s="155"/>
      <c r="CJ41" s="156"/>
      <c r="CK41" s="359"/>
      <c r="CL41" s="158"/>
      <c r="CM41" s="159"/>
      <c r="CN41" s="164"/>
    </row>
    <row r="42" spans="1:92" ht="23.25" customHeight="1">
      <c r="A42" s="152">
        <v>20706</v>
      </c>
      <c r="B42" s="271" t="s">
        <v>126</v>
      </c>
      <c r="C42" s="272">
        <v>79</v>
      </c>
      <c r="D42" s="155">
        <f t="shared" si="46"/>
        <v>18.80952380952381</v>
      </c>
      <c r="E42" s="156">
        <f t="shared" si="67"/>
        <v>4.0637860082304531</v>
      </c>
      <c r="F42" s="273">
        <v>11</v>
      </c>
      <c r="G42" s="158">
        <f>(F42/C42)*100</f>
        <v>13.924050632911392</v>
      </c>
      <c r="H42" s="159">
        <f>(F42/C$15)*100</f>
        <v>2.6190476190476191</v>
      </c>
      <c r="I42" s="164">
        <f>(F42/$C$128)*100</f>
        <v>0.56584362139917699</v>
      </c>
      <c r="J42" s="272">
        <v>57</v>
      </c>
      <c r="K42" s="155">
        <f t="shared" si="47"/>
        <v>11.585365853658537</v>
      </c>
      <c r="L42" s="156">
        <f t="shared" si="68"/>
        <v>3.0497592295345104</v>
      </c>
      <c r="M42" s="273">
        <v>11</v>
      </c>
      <c r="N42" s="158">
        <f>(M42/J42)*100</f>
        <v>19.298245614035086</v>
      </c>
      <c r="O42" s="159">
        <f t="shared" si="44"/>
        <v>2.2357723577235773</v>
      </c>
      <c r="P42" s="164">
        <f>(M42/$J$128)*100</f>
        <v>0.58855002675227397</v>
      </c>
      <c r="Q42" s="272">
        <v>61</v>
      </c>
      <c r="R42" s="155">
        <f t="shared" si="48"/>
        <v>10.834813499111901</v>
      </c>
      <c r="S42" s="156">
        <f t="shared" si="69"/>
        <v>3.3832501386577922</v>
      </c>
      <c r="T42" s="273">
        <v>10</v>
      </c>
      <c r="U42" s="158">
        <f t="shared" si="70"/>
        <v>16.393442622950818</v>
      </c>
      <c r="V42" s="159">
        <f t="shared" si="71"/>
        <v>1.7761989342806392</v>
      </c>
      <c r="W42" s="164">
        <f t="shared" si="72"/>
        <v>0.55463117027176934</v>
      </c>
      <c r="X42" s="272">
        <v>51</v>
      </c>
      <c r="Y42" s="155">
        <f t="shared" si="49"/>
        <v>13.456464379947231</v>
      </c>
      <c r="Z42" s="156">
        <f t="shared" si="73"/>
        <v>2.9276693455797935</v>
      </c>
      <c r="AA42" s="273">
        <v>7</v>
      </c>
      <c r="AB42" s="158">
        <f>(AA42/X42)*100</f>
        <v>13.725490196078432</v>
      </c>
      <c r="AC42" s="159">
        <f>(AA42/X$15)*100</f>
        <v>1.8469656992084433</v>
      </c>
      <c r="AD42" s="164">
        <f>(AA42/$X$128)*100</f>
        <v>0.40183696900114813</v>
      </c>
      <c r="AE42" s="272">
        <v>45</v>
      </c>
      <c r="AF42" s="155">
        <f t="shared" si="74"/>
        <v>16.129032258064516</v>
      </c>
      <c r="AG42" s="156">
        <f t="shared" si="75"/>
        <v>3.8103302286198142</v>
      </c>
      <c r="AH42" s="273">
        <v>13</v>
      </c>
      <c r="AI42" s="158">
        <f>(AH42/AE42)*100</f>
        <v>28.888888888888886</v>
      </c>
      <c r="AJ42" s="159">
        <f>(AH42/AE$15)*100</f>
        <v>4.6594982078853047</v>
      </c>
      <c r="AK42" s="164">
        <f>(AH42/$AE$128)*100</f>
        <v>1.100762066045724</v>
      </c>
      <c r="AL42" s="272">
        <v>42</v>
      </c>
      <c r="AM42" s="155">
        <f>(AL42/AL$15)*100</f>
        <v>9.4808126410835225</v>
      </c>
      <c r="AN42" s="156">
        <f t="shared" ref="AN42:AN49" si="76">(AL42/$AL$128)*100</f>
        <v>3.1460674157303372</v>
      </c>
      <c r="AO42" s="273">
        <v>10</v>
      </c>
      <c r="AP42" s="158">
        <f t="shared" ref="AP42:AP49" si="77">(AO42/AL42)*100</f>
        <v>23.809523809523807</v>
      </c>
      <c r="AQ42" s="159">
        <f t="shared" si="45"/>
        <v>2.2573363431151243</v>
      </c>
      <c r="AR42" s="164">
        <f t="shared" ref="AR42:AR49" si="78">(AO42/$AL$128)*100</f>
        <v>0.74906367041198507</v>
      </c>
      <c r="AS42" s="272">
        <v>58</v>
      </c>
      <c r="AT42" s="155">
        <f>(AS42/AS$15)*100</f>
        <v>13.975903614457833</v>
      </c>
      <c r="AU42" s="156">
        <f>(AS42/$AS$128)*100</f>
        <v>3.3740546829552063</v>
      </c>
      <c r="AV42" s="273">
        <v>17</v>
      </c>
      <c r="AW42" s="158">
        <f>(AV42/AS42)*100</f>
        <v>29.310344827586203</v>
      </c>
      <c r="AX42" s="159">
        <f>(AV42/$AS$15)*100</f>
        <v>4.096385542168675</v>
      </c>
      <c r="AY42" s="164">
        <f>(AV42/$AS$128)*100</f>
        <v>0.98894706224549145</v>
      </c>
      <c r="AZ42" s="272">
        <v>37</v>
      </c>
      <c r="BA42" s="155">
        <f>(AZ42/AZ$15)*100</f>
        <v>8.7677725118483423</v>
      </c>
      <c r="BB42" s="156">
        <f>(AZ42/$AZ$128)*100</f>
        <v>2.3255813953488373</v>
      </c>
      <c r="BC42" s="273">
        <v>7</v>
      </c>
      <c r="BD42" s="158">
        <f>(BC42/AZ42)*100</f>
        <v>18.918918918918919</v>
      </c>
      <c r="BE42" s="159">
        <f>(BC42/$AZ$15)*100</f>
        <v>1.6587677725118484</v>
      </c>
      <c r="BF42" s="164">
        <f>(BC42/$AZ$128)*100</f>
        <v>0.43997485857950974</v>
      </c>
      <c r="BG42" s="274">
        <v>19</v>
      </c>
      <c r="BH42" s="155">
        <f>(BG42/BG$15)*100</f>
        <v>4.6004842615012107</v>
      </c>
      <c r="BI42" s="156">
        <f>(BG42/$BG$128)*100</f>
        <v>1.1508176862507571</v>
      </c>
      <c r="BJ42" s="273">
        <v>3</v>
      </c>
      <c r="BK42" s="158">
        <f>(BJ42/BG42)*100</f>
        <v>15.789473684210526</v>
      </c>
      <c r="BL42" s="159">
        <f>(BJ42/$BG$15)*100</f>
        <v>0.72639225181598066</v>
      </c>
      <c r="BM42" s="164">
        <f>(BJ42/$BG$128)*100</f>
        <v>0.18170805572380377</v>
      </c>
      <c r="BN42" s="275">
        <v>19</v>
      </c>
      <c r="BO42" s="344"/>
      <c r="BP42" s="162">
        <f t="shared" si="19"/>
        <v>19</v>
      </c>
      <c r="BQ42" s="155">
        <f>(BP42/BP$15)*100</f>
        <v>5.3672316384180787</v>
      </c>
      <c r="BR42" s="156">
        <f>(BP42/$BP$128)*100</f>
        <v>1.2675116744496331</v>
      </c>
      <c r="BS42" s="359">
        <v>1</v>
      </c>
      <c r="BT42" s="158">
        <f>(BS42/BP42)*100</f>
        <v>5.2631578947368416</v>
      </c>
      <c r="BU42" s="159">
        <f>(BS42/BP$15)*100</f>
        <v>0.2824858757062147</v>
      </c>
      <c r="BV42" s="164">
        <f>(BS42/$BP$128)*100</f>
        <v>6.6711140760506993E-2</v>
      </c>
      <c r="BW42" s="275">
        <v>17</v>
      </c>
      <c r="BX42" s="344">
        <v>16</v>
      </c>
      <c r="BY42" s="162">
        <f t="shared" ref="BY42:BY43" si="79">SUM(BW42:BX42)</f>
        <v>33</v>
      </c>
      <c r="BZ42" s="155">
        <f>(BY42/BY$15)*100</f>
        <v>12.741312741312742</v>
      </c>
      <c r="CA42" s="156">
        <f>(BY42/$BY$128)*100</f>
        <v>2.2884882108183078</v>
      </c>
      <c r="CB42" s="359">
        <f>BY42-24</f>
        <v>9</v>
      </c>
      <c r="CC42" s="158">
        <f>(CB42/BY42)*100</f>
        <v>27.27272727272727</v>
      </c>
      <c r="CD42" s="159">
        <f>(CB42/BY$15)*100</f>
        <v>3.4749034749034751</v>
      </c>
      <c r="CE42" s="164">
        <f>(CB42/$BY$128)*100</f>
        <v>0.62413314840499301</v>
      </c>
      <c r="CF42" s="275">
        <v>27</v>
      </c>
      <c r="CG42" s="344">
        <v>8</v>
      </c>
      <c r="CH42" s="162">
        <f t="shared" ref="CH42:CH43" si="80">SUM(CF42:CG42)</f>
        <v>35</v>
      </c>
      <c r="CI42" s="155">
        <f>(CH42/CH$15)*100</f>
        <v>12.915129151291513</v>
      </c>
      <c r="CJ42" s="156">
        <f t="shared" si="64"/>
        <v>2.260981912144703</v>
      </c>
      <c r="CK42" s="359">
        <f>CH42-30</f>
        <v>5</v>
      </c>
      <c r="CL42" s="158">
        <f t="shared" si="22"/>
        <v>14.285714285714285</v>
      </c>
      <c r="CM42" s="159">
        <f>(CK42/CH$15)*100</f>
        <v>1.8450184501845017</v>
      </c>
      <c r="CN42" s="164">
        <f t="shared" si="18"/>
        <v>0.32299741602067183</v>
      </c>
    </row>
    <row r="43" spans="1:92" ht="23.25" customHeight="1">
      <c r="A43" s="152">
        <v>20806</v>
      </c>
      <c r="B43" s="153" t="s">
        <v>127</v>
      </c>
      <c r="C43" s="272">
        <v>74</v>
      </c>
      <c r="D43" s="155">
        <f t="shared" si="46"/>
        <v>17.61904761904762</v>
      </c>
      <c r="E43" s="156">
        <f t="shared" si="67"/>
        <v>3.8065843621399176</v>
      </c>
      <c r="F43" s="273">
        <v>15</v>
      </c>
      <c r="G43" s="158">
        <f>(F43/C43)*100</f>
        <v>20.27027027027027</v>
      </c>
      <c r="H43" s="159">
        <f>(F43/C$15)*100</f>
        <v>3.5714285714285712</v>
      </c>
      <c r="I43" s="164">
        <f>(F43/$C$128)*100</f>
        <v>0.77160493827160492</v>
      </c>
      <c r="J43" s="272">
        <v>35</v>
      </c>
      <c r="K43" s="155">
        <f t="shared" si="47"/>
        <v>7.1138211382113816</v>
      </c>
      <c r="L43" s="156">
        <f t="shared" si="68"/>
        <v>1.8726591760299627</v>
      </c>
      <c r="M43" s="273">
        <v>7</v>
      </c>
      <c r="N43" s="158">
        <f>(M43/J43)*100</f>
        <v>20</v>
      </c>
      <c r="O43" s="159">
        <f t="shared" si="44"/>
        <v>1.4227642276422763</v>
      </c>
      <c r="P43" s="164">
        <f>(M43/$J$128)*100</f>
        <v>0.37453183520599254</v>
      </c>
      <c r="Q43" s="272">
        <v>64</v>
      </c>
      <c r="R43" s="155">
        <f t="shared" si="48"/>
        <v>11.367673179396093</v>
      </c>
      <c r="S43" s="156">
        <f t="shared" si="69"/>
        <v>3.5496394897393237</v>
      </c>
      <c r="T43" s="273">
        <v>12</v>
      </c>
      <c r="U43" s="158">
        <f t="shared" si="70"/>
        <v>18.75</v>
      </c>
      <c r="V43" s="159">
        <f t="shared" si="71"/>
        <v>2.1314387211367674</v>
      </c>
      <c r="W43" s="164">
        <f t="shared" si="72"/>
        <v>0.66555740432612309</v>
      </c>
      <c r="X43" s="272">
        <v>49</v>
      </c>
      <c r="Y43" s="155">
        <f t="shared" si="49"/>
        <v>12.928759894459102</v>
      </c>
      <c r="Z43" s="156">
        <f t="shared" si="73"/>
        <v>2.8128587830080369</v>
      </c>
      <c r="AA43" s="273">
        <v>9</v>
      </c>
      <c r="AB43" s="158">
        <f>(AA43/X43)*100</f>
        <v>18.367346938775512</v>
      </c>
      <c r="AC43" s="159">
        <f>(AA43/X$15)*100</f>
        <v>2.3746701846965697</v>
      </c>
      <c r="AD43" s="164">
        <f>(AA43/$X$128)*100</f>
        <v>0.51664753157290477</v>
      </c>
      <c r="AE43" s="272">
        <v>58</v>
      </c>
      <c r="AF43" s="155">
        <f t="shared" si="74"/>
        <v>20.788530465949819</v>
      </c>
      <c r="AG43" s="156">
        <f t="shared" si="75"/>
        <v>4.9110922946655373</v>
      </c>
      <c r="AH43" s="273">
        <v>4</v>
      </c>
      <c r="AI43" s="158">
        <f>(AH43/AE43)*100</f>
        <v>6.8965517241379306</v>
      </c>
      <c r="AJ43" s="159">
        <f>(AH43/AE$15)*100</f>
        <v>1.4336917562724014</v>
      </c>
      <c r="AK43" s="164">
        <f>(AH43/$AE$128)*100</f>
        <v>0.33869602032176122</v>
      </c>
      <c r="AL43" s="272">
        <v>57</v>
      </c>
      <c r="AM43" s="155">
        <f>(AL43/AL$15)*100</f>
        <v>12.866817155756207</v>
      </c>
      <c r="AN43" s="156">
        <f t="shared" si="76"/>
        <v>4.2696629213483144</v>
      </c>
      <c r="AO43" s="273">
        <v>11</v>
      </c>
      <c r="AP43" s="158">
        <f t="shared" si="77"/>
        <v>19.298245614035086</v>
      </c>
      <c r="AQ43" s="159">
        <f t="shared" si="45"/>
        <v>2.4830699774266365</v>
      </c>
      <c r="AR43" s="164">
        <f t="shared" si="78"/>
        <v>0.82397003745318353</v>
      </c>
      <c r="AS43" s="272">
        <v>65</v>
      </c>
      <c r="AT43" s="155">
        <f>(AS43/AS$15)*100</f>
        <v>15.66265060240964</v>
      </c>
      <c r="AU43" s="156">
        <f>(AS43/$AS$128)*100</f>
        <v>3.7812681791739382</v>
      </c>
      <c r="AV43" s="273">
        <v>14</v>
      </c>
      <c r="AW43" s="158">
        <f>(AV43/AS43)*100</f>
        <v>21.53846153846154</v>
      </c>
      <c r="AX43" s="159">
        <f>(AV43/$AS$15)*100</f>
        <v>3.3734939759036147</v>
      </c>
      <c r="AY43" s="164">
        <f>(AV43/$AS$128)*100</f>
        <v>0.81442699243746364</v>
      </c>
      <c r="AZ43" s="272">
        <v>41</v>
      </c>
      <c r="BA43" s="155">
        <f>(AZ43/AZ$15)*100</f>
        <v>9.7156398104265413</v>
      </c>
      <c r="BB43" s="156">
        <f>(AZ43/$AZ$128)*100</f>
        <v>2.5769956002514141</v>
      </c>
      <c r="BC43" s="273">
        <v>10</v>
      </c>
      <c r="BD43" s="158">
        <f>(BC43/AZ43)*100</f>
        <v>24.390243902439025</v>
      </c>
      <c r="BE43" s="159">
        <f>(BC43/$AZ$15)*100</f>
        <v>2.3696682464454977</v>
      </c>
      <c r="BF43" s="164">
        <f>(BC43/$AZ$128)*100</f>
        <v>0.62853551225644255</v>
      </c>
      <c r="BG43" s="274">
        <v>34</v>
      </c>
      <c r="BH43" s="155">
        <f>(BG43/BG$15)*100</f>
        <v>8.2324455205811145</v>
      </c>
      <c r="BI43" s="156">
        <f>(BG43/$BG$128)*100</f>
        <v>2.059357964869776</v>
      </c>
      <c r="BJ43" s="273">
        <v>6</v>
      </c>
      <c r="BK43" s="158">
        <f>(BJ43/BG43)*100</f>
        <v>17.647058823529413</v>
      </c>
      <c r="BL43" s="159">
        <f>(BJ43/$BG$15)*100</f>
        <v>1.4527845036319613</v>
      </c>
      <c r="BM43" s="164">
        <f>(BJ43/$BG$128)*100</f>
        <v>0.36341611144760755</v>
      </c>
      <c r="BN43" s="275">
        <v>43</v>
      </c>
      <c r="BO43" s="344"/>
      <c r="BP43" s="162">
        <f t="shared" si="19"/>
        <v>43</v>
      </c>
      <c r="BQ43" s="155">
        <f>(BP43/BP$15)*100</f>
        <v>12.146892655367232</v>
      </c>
      <c r="BR43" s="156">
        <f>(BP43/$BP$128)*100</f>
        <v>2.8685790527018011</v>
      </c>
      <c r="BS43" s="359">
        <v>18</v>
      </c>
      <c r="BT43" s="158">
        <f>(BS43/BP43)*100</f>
        <v>41.860465116279073</v>
      </c>
      <c r="BU43" s="159">
        <f>(BS43/BP$15)*100</f>
        <v>5.0847457627118651</v>
      </c>
      <c r="BV43" s="164">
        <f>(BS43/$BP$128)*100</f>
        <v>1.2008005336891261</v>
      </c>
      <c r="BW43" s="275">
        <v>30</v>
      </c>
      <c r="BX43" s="344"/>
      <c r="BY43" s="162">
        <f t="shared" si="79"/>
        <v>30</v>
      </c>
      <c r="BZ43" s="155">
        <f>(BY43/BY$15)*100</f>
        <v>11.583011583011583</v>
      </c>
      <c r="CA43" s="156">
        <f>(BY43/$BY$128)*100</f>
        <v>2.0804438280166435</v>
      </c>
      <c r="CB43" s="359">
        <f>BY43-22</f>
        <v>8</v>
      </c>
      <c r="CC43" s="158">
        <f>(CB43/BY43)*100</f>
        <v>26.666666666666668</v>
      </c>
      <c r="CD43" s="159">
        <f>(CB43/BY$15)*100</f>
        <v>3.0888030888030888</v>
      </c>
      <c r="CE43" s="164">
        <f>(CB43/$BY$128)*100</f>
        <v>0.55478502080443826</v>
      </c>
      <c r="CF43" s="275">
        <v>24</v>
      </c>
      <c r="CG43" s="344"/>
      <c r="CH43" s="162">
        <f t="shared" si="80"/>
        <v>24</v>
      </c>
      <c r="CI43" s="155">
        <f>(CH43/CH$15)*100</f>
        <v>8.8560885608856079</v>
      </c>
      <c r="CJ43" s="156">
        <f t="shared" si="64"/>
        <v>1.5503875968992249</v>
      </c>
      <c r="CK43" s="359">
        <f>CH43-18</f>
        <v>6</v>
      </c>
      <c r="CL43" s="158">
        <f t="shared" si="22"/>
        <v>25</v>
      </c>
      <c r="CM43" s="159">
        <f>(CK43/CH$15)*100</f>
        <v>2.214022140221402</v>
      </c>
      <c r="CN43" s="164">
        <f t="shared" si="18"/>
        <v>0.38759689922480622</v>
      </c>
    </row>
    <row r="44" spans="1:92" s="242" customFormat="1" ht="23.25" customHeight="1">
      <c r="A44" s="276">
        <v>20906</v>
      </c>
      <c r="B44" s="277" t="s">
        <v>128</v>
      </c>
      <c r="C44" s="261">
        <f>SUM(C45:C46)</f>
        <v>25</v>
      </c>
      <c r="D44" s="262">
        <f t="shared" si="46"/>
        <v>5.9523809523809517</v>
      </c>
      <c r="E44" s="263">
        <f t="shared" si="67"/>
        <v>1.286008230452675</v>
      </c>
      <c r="F44" s="264">
        <f>SUM(F45:F46)</f>
        <v>6</v>
      </c>
      <c r="G44" s="265">
        <f>(F44/C44)*100</f>
        <v>24</v>
      </c>
      <c r="H44" s="266">
        <f>(F44/C$15)*100</f>
        <v>1.4285714285714286</v>
      </c>
      <c r="I44" s="267">
        <f>(F44/$C$128)*100</f>
        <v>0.30864197530864196</v>
      </c>
      <c r="J44" s="261">
        <f>SUM(J45:J46)</f>
        <v>7</v>
      </c>
      <c r="K44" s="262">
        <f t="shared" si="47"/>
        <v>1.4227642276422763</v>
      </c>
      <c r="L44" s="263">
        <f t="shared" si="68"/>
        <v>0.37453183520599254</v>
      </c>
      <c r="M44" s="264">
        <f>SUM(M45:M46)</f>
        <v>1</v>
      </c>
      <c r="N44" s="265">
        <f>(M44/J44)*100</f>
        <v>14.285714285714285</v>
      </c>
      <c r="O44" s="266">
        <f t="shared" si="44"/>
        <v>0.20325203252032523</v>
      </c>
      <c r="P44" s="267">
        <f>(M44/$J$128)*100</f>
        <v>5.3504547886570351E-2</v>
      </c>
      <c r="Q44" s="261">
        <f>SUM(Q45:Q46)</f>
        <v>15</v>
      </c>
      <c r="R44" s="262">
        <f t="shared" si="48"/>
        <v>2.6642984014209592</v>
      </c>
      <c r="S44" s="263">
        <f t="shared" si="69"/>
        <v>0.83194675540765384</v>
      </c>
      <c r="T44" s="264">
        <f>SUM(T45:T46)</f>
        <v>6</v>
      </c>
      <c r="U44" s="265">
        <f t="shared" si="70"/>
        <v>40</v>
      </c>
      <c r="V44" s="266">
        <f t="shared" si="71"/>
        <v>1.0657193605683837</v>
      </c>
      <c r="W44" s="267">
        <f t="shared" si="72"/>
        <v>0.33277870216306155</v>
      </c>
      <c r="X44" s="261">
        <f>SUM(X45:X46)</f>
        <v>8</v>
      </c>
      <c r="Y44" s="262">
        <f t="shared" si="49"/>
        <v>2.1108179419525066</v>
      </c>
      <c r="Z44" s="263">
        <f t="shared" si="73"/>
        <v>0.45924225028702642</v>
      </c>
      <c r="AA44" s="264">
        <f>SUM(AA45:AA46)</f>
        <v>1</v>
      </c>
      <c r="AB44" s="265">
        <f>(AA44/X44)*100</f>
        <v>12.5</v>
      </c>
      <c r="AC44" s="266">
        <f>(AA44/X$15)*100</f>
        <v>0.26385224274406333</v>
      </c>
      <c r="AD44" s="267">
        <f>(AA44/$X$128)*100</f>
        <v>5.7405281285878303E-2</v>
      </c>
      <c r="AE44" s="261">
        <f>SUM(AE45:AE46)</f>
        <v>14</v>
      </c>
      <c r="AF44" s="262">
        <f t="shared" si="74"/>
        <v>5.0179211469534053</v>
      </c>
      <c r="AG44" s="263">
        <f t="shared" si="75"/>
        <v>1.1854360711261642</v>
      </c>
      <c r="AH44" s="264">
        <f>SUM(AH45:AH46)</f>
        <v>2</v>
      </c>
      <c r="AI44" s="265">
        <f>(AH44/AE44)*100</f>
        <v>14.285714285714285</v>
      </c>
      <c r="AJ44" s="266">
        <f>(AH44/AE$15)*100</f>
        <v>0.71684587813620071</v>
      </c>
      <c r="AK44" s="267">
        <f>(AH44/$AE$128)*100</f>
        <v>0.16934801016088061</v>
      </c>
      <c r="AL44" s="261">
        <f>SUM(AL45:AL46)</f>
        <v>9</v>
      </c>
      <c r="AM44" s="262">
        <f>(AL44/AL$15)*100</f>
        <v>2.0316027088036117</v>
      </c>
      <c r="AN44" s="263">
        <f t="shared" si="76"/>
        <v>0.6741573033707865</v>
      </c>
      <c r="AO44" s="264">
        <f>SUM(AO45:AO46)</f>
        <v>3</v>
      </c>
      <c r="AP44" s="265">
        <f t="shared" si="77"/>
        <v>33.333333333333329</v>
      </c>
      <c r="AQ44" s="266">
        <f t="shared" si="45"/>
        <v>0.67720090293453727</v>
      </c>
      <c r="AR44" s="267">
        <f t="shared" si="78"/>
        <v>0.22471910112359553</v>
      </c>
      <c r="AS44" s="261">
        <f>SUM(AS45:AS46)</f>
        <v>76</v>
      </c>
      <c r="AT44" s="262">
        <f>(AS44/AS$15)*100</f>
        <v>18.313253012048193</v>
      </c>
      <c r="AU44" s="263">
        <f>(AS44/$AS$128)*100</f>
        <v>4.4211751018033745</v>
      </c>
      <c r="AV44" s="264"/>
      <c r="AW44" s="265"/>
      <c r="AX44" s="266"/>
      <c r="AY44" s="267"/>
      <c r="AZ44" s="261">
        <f>SUM(AZ45:AZ46)</f>
        <v>10</v>
      </c>
      <c r="BA44" s="262">
        <f>(AZ44/AZ$15)*100</f>
        <v>2.3696682464454977</v>
      </c>
      <c r="BB44" s="263">
        <f>(AZ44/$AZ$128)*100</f>
        <v>0.62853551225644255</v>
      </c>
      <c r="BC44" s="264">
        <f>SUM(BC45:BC46)</f>
        <v>3</v>
      </c>
      <c r="BD44" s="265">
        <f>(BC44/AZ44)*100</f>
        <v>30</v>
      </c>
      <c r="BE44" s="266">
        <f>(BC44/$AZ$15)*100</f>
        <v>0.7109004739336493</v>
      </c>
      <c r="BF44" s="267">
        <f>(BC44/$AZ$128)*100</f>
        <v>0.18856065367693275</v>
      </c>
      <c r="BG44" s="268"/>
      <c r="BH44" s="262"/>
      <c r="BI44" s="263"/>
      <c r="BJ44" s="264"/>
      <c r="BK44" s="265"/>
      <c r="BL44" s="266"/>
      <c r="BM44" s="267"/>
      <c r="BN44" s="269"/>
      <c r="BO44" s="343"/>
      <c r="BP44" s="351"/>
      <c r="BQ44" s="262"/>
      <c r="BR44" s="263"/>
      <c r="BS44" s="358"/>
      <c r="BT44" s="265"/>
      <c r="BU44" s="266"/>
      <c r="BV44" s="267"/>
      <c r="BW44" s="269"/>
      <c r="BX44" s="343"/>
      <c r="BY44" s="351"/>
      <c r="BZ44" s="262"/>
      <c r="CA44" s="263"/>
      <c r="CB44" s="358"/>
      <c r="CC44" s="265"/>
      <c r="CD44" s="266"/>
      <c r="CE44" s="267"/>
      <c r="CF44" s="269"/>
      <c r="CG44" s="343"/>
      <c r="CH44" s="351"/>
      <c r="CI44" s="262"/>
      <c r="CJ44" s="263"/>
      <c r="CK44" s="358"/>
      <c r="CL44" s="265"/>
      <c r="CM44" s="266"/>
      <c r="CN44" s="267"/>
    </row>
    <row r="45" spans="1:92" ht="23.25" customHeight="1">
      <c r="A45" s="138">
        <v>20916</v>
      </c>
      <c r="B45" s="122" t="s">
        <v>129</v>
      </c>
      <c r="C45" s="254">
        <v>3</v>
      </c>
      <c r="D45" s="124">
        <f t="shared" si="46"/>
        <v>0.7142857142857143</v>
      </c>
      <c r="E45" s="125">
        <f t="shared" si="67"/>
        <v>0.15432098765432098</v>
      </c>
      <c r="F45" s="255"/>
      <c r="G45" s="127"/>
      <c r="H45" s="128"/>
      <c r="I45" s="133"/>
      <c r="J45" s="254">
        <v>2</v>
      </c>
      <c r="K45" s="124">
        <f t="shared" si="47"/>
        <v>0.40650406504065045</v>
      </c>
      <c r="L45" s="125">
        <f t="shared" si="68"/>
        <v>0.1070090957731407</v>
      </c>
      <c r="M45" s="255">
        <v>1</v>
      </c>
      <c r="N45" s="127">
        <f>(M45/J45)*100</f>
        <v>50</v>
      </c>
      <c r="O45" s="128">
        <f t="shared" si="44"/>
        <v>0.20325203252032523</v>
      </c>
      <c r="P45" s="133">
        <f>(M45/$J$128)*100</f>
        <v>5.3504547886570351E-2</v>
      </c>
      <c r="Q45" s="254">
        <v>5</v>
      </c>
      <c r="R45" s="124">
        <f t="shared" si="48"/>
        <v>0.88809946714031962</v>
      </c>
      <c r="S45" s="125">
        <f t="shared" si="69"/>
        <v>0.27731558513588467</v>
      </c>
      <c r="T45" s="255">
        <v>3</v>
      </c>
      <c r="U45" s="127">
        <f t="shared" si="70"/>
        <v>60</v>
      </c>
      <c r="V45" s="128">
        <f t="shared" si="71"/>
        <v>0.53285968028419184</v>
      </c>
      <c r="W45" s="133">
        <f t="shared" si="72"/>
        <v>0.16638935108153077</v>
      </c>
      <c r="X45" s="254">
        <v>2</v>
      </c>
      <c r="Y45" s="124">
        <f t="shared" si="49"/>
        <v>0.52770448548812665</v>
      </c>
      <c r="Z45" s="125">
        <f t="shared" si="73"/>
        <v>0.11481056257175661</v>
      </c>
      <c r="AA45" s="255"/>
      <c r="AB45" s="127"/>
      <c r="AC45" s="128"/>
      <c r="AD45" s="133"/>
      <c r="AE45" s="254">
        <v>4</v>
      </c>
      <c r="AF45" s="124">
        <f t="shared" si="74"/>
        <v>1.4336917562724014</v>
      </c>
      <c r="AG45" s="125">
        <f t="shared" si="75"/>
        <v>0.33869602032176122</v>
      </c>
      <c r="AH45" s="255"/>
      <c r="AI45" s="127"/>
      <c r="AJ45" s="128"/>
      <c r="AK45" s="133"/>
      <c r="AL45" s="254">
        <v>2</v>
      </c>
      <c r="AM45" s="124">
        <f>(AL45/AL$15)*100</f>
        <v>0.45146726862302478</v>
      </c>
      <c r="AN45" s="125">
        <f t="shared" si="76"/>
        <v>0.14981273408239701</v>
      </c>
      <c r="AO45" s="255">
        <v>1</v>
      </c>
      <c r="AP45" s="127">
        <f t="shared" si="77"/>
        <v>50</v>
      </c>
      <c r="AQ45" s="128">
        <f t="shared" si="45"/>
        <v>0.22573363431151239</v>
      </c>
      <c r="AR45" s="133">
        <f t="shared" si="78"/>
        <v>7.4906367041198504E-2</v>
      </c>
      <c r="AS45" s="254"/>
      <c r="AT45" s="124"/>
      <c r="AU45" s="125"/>
      <c r="AV45" s="255"/>
      <c r="AW45" s="127"/>
      <c r="AX45" s="128"/>
      <c r="AY45" s="133"/>
      <c r="AZ45" s="254"/>
      <c r="BA45" s="124"/>
      <c r="BB45" s="125"/>
      <c r="BC45" s="255"/>
      <c r="BD45" s="127"/>
      <c r="BE45" s="128"/>
      <c r="BF45" s="133"/>
      <c r="BG45" s="256"/>
      <c r="BH45" s="124"/>
      <c r="BI45" s="125"/>
      <c r="BJ45" s="255"/>
      <c r="BK45" s="127"/>
      <c r="BL45" s="128"/>
      <c r="BM45" s="133"/>
      <c r="BN45" s="257"/>
      <c r="BO45" s="342"/>
      <c r="BP45" s="131"/>
      <c r="BQ45" s="124"/>
      <c r="BR45" s="125"/>
      <c r="BS45" s="357"/>
      <c r="BT45" s="127"/>
      <c r="BU45" s="128"/>
      <c r="BV45" s="133"/>
      <c r="BW45" s="257"/>
      <c r="BX45" s="342"/>
      <c r="BY45" s="131"/>
      <c r="BZ45" s="124"/>
      <c r="CA45" s="125"/>
      <c r="CB45" s="357"/>
      <c r="CC45" s="127"/>
      <c r="CD45" s="128"/>
      <c r="CE45" s="133"/>
      <c r="CF45" s="257"/>
      <c r="CG45" s="342"/>
      <c r="CH45" s="131"/>
      <c r="CI45" s="124"/>
      <c r="CJ45" s="125"/>
      <c r="CK45" s="357"/>
      <c r="CL45" s="127"/>
      <c r="CM45" s="128"/>
      <c r="CN45" s="133"/>
    </row>
    <row r="46" spans="1:92" ht="23.25" customHeight="1">
      <c r="A46" s="138">
        <v>20926</v>
      </c>
      <c r="B46" s="137" t="s">
        <v>130</v>
      </c>
      <c r="C46" s="254">
        <v>22</v>
      </c>
      <c r="D46" s="124">
        <f t="shared" si="46"/>
        <v>5.2380952380952381</v>
      </c>
      <c r="E46" s="125">
        <f t="shared" si="67"/>
        <v>1.131687242798354</v>
      </c>
      <c r="F46" s="255">
        <v>6</v>
      </c>
      <c r="G46" s="127">
        <f>(F46/C46)*100</f>
        <v>27.27272727272727</v>
      </c>
      <c r="H46" s="128">
        <f>(F46/C$15)*100</f>
        <v>1.4285714285714286</v>
      </c>
      <c r="I46" s="133">
        <f>(F46/$C$128)*100</f>
        <v>0.30864197530864196</v>
      </c>
      <c r="J46" s="254">
        <v>5</v>
      </c>
      <c r="K46" s="124">
        <f t="shared" si="47"/>
        <v>1.0162601626016259</v>
      </c>
      <c r="L46" s="125">
        <f t="shared" si="68"/>
        <v>0.26752273943285176</v>
      </c>
      <c r="M46" s="255"/>
      <c r="N46" s="127"/>
      <c r="O46" s="128"/>
      <c r="P46" s="133"/>
      <c r="Q46" s="254">
        <v>10</v>
      </c>
      <c r="R46" s="124">
        <f t="shared" si="48"/>
        <v>1.7761989342806392</v>
      </c>
      <c r="S46" s="125">
        <f t="shared" si="69"/>
        <v>0.55463117027176934</v>
      </c>
      <c r="T46" s="255">
        <v>3</v>
      </c>
      <c r="U46" s="127">
        <f t="shared" si="70"/>
        <v>30</v>
      </c>
      <c r="V46" s="128">
        <f t="shared" si="71"/>
        <v>0.53285968028419184</v>
      </c>
      <c r="W46" s="133">
        <f t="shared" si="72"/>
        <v>0.16638935108153077</v>
      </c>
      <c r="X46" s="254">
        <v>6</v>
      </c>
      <c r="Y46" s="124">
        <f t="shared" si="49"/>
        <v>1.5831134564643801</v>
      </c>
      <c r="Z46" s="125">
        <f t="shared" si="73"/>
        <v>0.34443168771526977</v>
      </c>
      <c r="AA46" s="255">
        <v>1</v>
      </c>
      <c r="AB46" s="127">
        <f>(AA46/X46)*100</f>
        <v>16.666666666666664</v>
      </c>
      <c r="AC46" s="128">
        <f>(AA46/X$15)*100</f>
        <v>0.26385224274406333</v>
      </c>
      <c r="AD46" s="133">
        <f>(AA46/$X$128)*100</f>
        <v>5.7405281285878303E-2</v>
      </c>
      <c r="AE46" s="254">
        <v>10</v>
      </c>
      <c r="AF46" s="124">
        <f t="shared" si="74"/>
        <v>3.5842293906810032</v>
      </c>
      <c r="AG46" s="125">
        <f t="shared" si="75"/>
        <v>0.84674005080440307</v>
      </c>
      <c r="AH46" s="255">
        <v>2</v>
      </c>
      <c r="AI46" s="127">
        <f>(AH46/AE46)*100</f>
        <v>20</v>
      </c>
      <c r="AJ46" s="128">
        <f>(AH46/AE$15)*100</f>
        <v>0.71684587813620071</v>
      </c>
      <c r="AK46" s="133">
        <f>(AH46/$AE$128)*100</f>
        <v>0.16934801016088061</v>
      </c>
      <c r="AL46" s="254">
        <v>7</v>
      </c>
      <c r="AM46" s="124">
        <f>(AL46/AL$15)*100</f>
        <v>1.5801354401805869</v>
      </c>
      <c r="AN46" s="125">
        <f t="shared" si="76"/>
        <v>0.52434456928838957</v>
      </c>
      <c r="AO46" s="255">
        <v>2</v>
      </c>
      <c r="AP46" s="127">
        <f t="shared" si="77"/>
        <v>28.571428571428569</v>
      </c>
      <c r="AQ46" s="128">
        <f t="shared" si="45"/>
        <v>0.45146726862302478</v>
      </c>
      <c r="AR46" s="133">
        <f t="shared" si="78"/>
        <v>0.14981273408239701</v>
      </c>
      <c r="AS46" s="254">
        <v>76</v>
      </c>
      <c r="AT46" s="124">
        <f>(AS46/AS$15)*100</f>
        <v>18.313253012048193</v>
      </c>
      <c r="AU46" s="125">
        <f>(AS46/$AS$128)*100</f>
        <v>4.4211751018033745</v>
      </c>
      <c r="AV46" s="255"/>
      <c r="AW46" s="127"/>
      <c r="AX46" s="128"/>
      <c r="AY46" s="133"/>
      <c r="AZ46" s="254">
        <v>10</v>
      </c>
      <c r="BA46" s="124">
        <f>(AZ46/AZ$15)*100</f>
        <v>2.3696682464454977</v>
      </c>
      <c r="BB46" s="125">
        <f>(AZ46/$AZ$128)*100</f>
        <v>0.62853551225644255</v>
      </c>
      <c r="BC46" s="255">
        <v>3</v>
      </c>
      <c r="BD46" s="127">
        <f>(BC46/AZ46)*100</f>
        <v>30</v>
      </c>
      <c r="BE46" s="128">
        <f>(BC46/$AZ$15)*100</f>
        <v>0.7109004739336493</v>
      </c>
      <c r="BF46" s="133">
        <f>(BC46/$AZ$128)*100</f>
        <v>0.18856065367693275</v>
      </c>
      <c r="BG46" s="256"/>
      <c r="BH46" s="124"/>
      <c r="BI46" s="125"/>
      <c r="BJ46" s="255"/>
      <c r="BK46" s="127"/>
      <c r="BL46" s="128"/>
      <c r="BM46" s="133"/>
      <c r="BN46" s="257"/>
      <c r="BO46" s="342"/>
      <c r="BP46" s="131"/>
      <c r="BQ46" s="124"/>
      <c r="BR46" s="125"/>
      <c r="BS46" s="357"/>
      <c r="BT46" s="127"/>
      <c r="BU46" s="128"/>
      <c r="BV46" s="133"/>
      <c r="BW46" s="257"/>
      <c r="BX46" s="342"/>
      <c r="BY46" s="131"/>
      <c r="BZ46" s="124"/>
      <c r="CA46" s="125"/>
      <c r="CB46" s="357"/>
      <c r="CC46" s="127"/>
      <c r="CD46" s="128"/>
      <c r="CE46" s="133"/>
      <c r="CF46" s="257"/>
      <c r="CG46" s="342"/>
      <c r="CH46" s="131"/>
      <c r="CI46" s="124"/>
      <c r="CJ46" s="125"/>
      <c r="CK46" s="357"/>
      <c r="CL46" s="127"/>
      <c r="CM46" s="128"/>
      <c r="CN46" s="133"/>
    </row>
    <row r="47" spans="1:92" s="242" customFormat="1">
      <c r="A47" s="415" t="s">
        <v>37</v>
      </c>
      <c r="B47" s="416"/>
      <c r="C47" s="258">
        <f>SUM(C48,C61)</f>
        <v>320</v>
      </c>
      <c r="D47" s="232">
        <f>(C47/C$47)*100</f>
        <v>100</v>
      </c>
      <c r="E47" s="238">
        <f t="shared" si="67"/>
        <v>16.460905349794238</v>
      </c>
      <c r="F47" s="239">
        <f>SUM(F48,F61)</f>
        <v>78</v>
      </c>
      <c r="G47" s="235">
        <f>(F47/C47)*100</f>
        <v>24.375</v>
      </c>
      <c r="H47" s="236">
        <f>(F47/C$47)*100</f>
        <v>24.375</v>
      </c>
      <c r="I47" s="237">
        <f>(F47/$C$128)*100</f>
        <v>4.0123456790123457</v>
      </c>
      <c r="J47" s="258">
        <f>SUM(J48,J61)</f>
        <v>296</v>
      </c>
      <c r="K47" s="232">
        <f>(J47/J$47)*100</f>
        <v>100</v>
      </c>
      <c r="L47" s="238">
        <f t="shared" si="68"/>
        <v>15.837346174424827</v>
      </c>
      <c r="M47" s="239">
        <f>SUM(M48,M61)</f>
        <v>96</v>
      </c>
      <c r="N47" s="235">
        <f>(M47/J47)*100</f>
        <v>32.432432432432435</v>
      </c>
      <c r="O47" s="236">
        <f>(M47/J$47)*100</f>
        <v>32.432432432432435</v>
      </c>
      <c r="P47" s="237">
        <f>(M47/$J$128)*100</f>
        <v>5.1364365971107544</v>
      </c>
      <c r="Q47" s="258">
        <f>SUM(Q48,Q61)</f>
        <v>384</v>
      </c>
      <c r="R47" s="232">
        <f>(Q47/Q$47)*100</f>
        <v>100</v>
      </c>
      <c r="S47" s="238">
        <f t="shared" si="69"/>
        <v>21.297836938435939</v>
      </c>
      <c r="T47" s="239">
        <f>SUM(T48,T61)</f>
        <v>72</v>
      </c>
      <c r="U47" s="235">
        <f t="shared" si="70"/>
        <v>18.75</v>
      </c>
      <c r="V47" s="236">
        <f>(T47/Q$47)*100</f>
        <v>18.75</v>
      </c>
      <c r="W47" s="237">
        <f t="shared" si="72"/>
        <v>3.9933444259567388</v>
      </c>
      <c r="X47" s="258">
        <f>SUM(X48,X61)</f>
        <v>351</v>
      </c>
      <c r="Y47" s="232">
        <f>(X47/X$47)*100</f>
        <v>100</v>
      </c>
      <c r="Z47" s="238">
        <f t="shared" si="73"/>
        <v>20.149253731343283</v>
      </c>
      <c r="AA47" s="239">
        <f>SUM(AA48,AA61)</f>
        <v>98</v>
      </c>
      <c r="AB47" s="235">
        <f>(AA47/X47)*100</f>
        <v>27.920227920227919</v>
      </c>
      <c r="AC47" s="236">
        <f>(AA47/X$47)*100</f>
        <v>27.920227920227919</v>
      </c>
      <c r="AD47" s="237">
        <f>(AA47/$X$128)*100</f>
        <v>5.6257175660160739</v>
      </c>
      <c r="AE47" s="258">
        <f>SUM(AE48,AE61)</f>
        <v>183</v>
      </c>
      <c r="AF47" s="232">
        <f>(AE47/AE$47)*100</f>
        <v>100</v>
      </c>
      <c r="AG47" s="238">
        <f t="shared" si="75"/>
        <v>15.495342929720577</v>
      </c>
      <c r="AH47" s="239">
        <f>SUM(AH48,AH61)</f>
        <v>44</v>
      </c>
      <c r="AI47" s="235">
        <f>(AH47/AE47)*100</f>
        <v>24.043715846994534</v>
      </c>
      <c r="AJ47" s="236">
        <f>(AH47/AE$47)*100</f>
        <v>24.043715846994534</v>
      </c>
      <c r="AK47" s="237">
        <f>(AH47/$AE$128)*100</f>
        <v>3.7256562235393731</v>
      </c>
      <c r="AL47" s="258">
        <f>SUM(AL48,AL61)</f>
        <v>220</v>
      </c>
      <c r="AM47" s="232">
        <f>(AL47/AL$47)*100</f>
        <v>100</v>
      </c>
      <c r="AN47" s="238">
        <f t="shared" si="76"/>
        <v>16.479400749063668</v>
      </c>
      <c r="AO47" s="239">
        <f>SUM(AO48,AO61)</f>
        <v>55</v>
      </c>
      <c r="AP47" s="235">
        <f t="shared" si="77"/>
        <v>25</v>
      </c>
      <c r="AQ47" s="236">
        <f>(AO47/$AL$47)*100</f>
        <v>25</v>
      </c>
      <c r="AR47" s="237">
        <f t="shared" si="78"/>
        <v>4.119850187265917</v>
      </c>
      <c r="AS47" s="258">
        <f>SUM(AS48,AS61)</f>
        <v>327</v>
      </c>
      <c r="AT47" s="232">
        <f>(AS47/AS$47)*100</f>
        <v>100</v>
      </c>
      <c r="AU47" s="238">
        <f>(AS47/$AS$128)*100</f>
        <v>19.022687609075042</v>
      </c>
      <c r="AV47" s="239">
        <f>SUM(AV48,AV61)</f>
        <v>80</v>
      </c>
      <c r="AW47" s="235">
        <f>(AV47/AS47)*100</f>
        <v>24.464831804281346</v>
      </c>
      <c r="AX47" s="236">
        <f>(AV47/$AS$47)*100</f>
        <v>24.464831804281346</v>
      </c>
      <c r="AY47" s="237">
        <f>(AV47/$AS$128)*100</f>
        <v>4.6538685282140779</v>
      </c>
      <c r="AZ47" s="258">
        <f>SUM(AZ48,AZ61)</f>
        <v>337</v>
      </c>
      <c r="BA47" s="232">
        <f>(AZ47/AZ$47)*100</f>
        <v>100</v>
      </c>
      <c r="BB47" s="238">
        <f>(AZ47/$AZ$128)*100</f>
        <v>21.18164676304211</v>
      </c>
      <c r="BC47" s="239">
        <f>SUM(BC48,BC61)</f>
        <v>60</v>
      </c>
      <c r="BD47" s="235">
        <f>(BC47/AZ47)*100</f>
        <v>17.804154302670625</v>
      </c>
      <c r="BE47" s="236">
        <f>(BC47/$AZ$47)*100</f>
        <v>17.804154302670625</v>
      </c>
      <c r="BF47" s="237">
        <f>(BC47/$AZ$128)*100</f>
        <v>3.7712130735386546</v>
      </c>
      <c r="BG47" s="278">
        <f>SUM(BG48,BG61)</f>
        <v>331</v>
      </c>
      <c r="BH47" s="232">
        <f>(BG47/BG$47)*100</f>
        <v>100</v>
      </c>
      <c r="BI47" s="238">
        <f>(BG47/$BG$128)*100</f>
        <v>20.048455481526346</v>
      </c>
      <c r="BJ47" s="239">
        <f>SUM(BJ48,BJ61)</f>
        <v>68</v>
      </c>
      <c r="BK47" s="235">
        <f>(BJ47/BG47)*100</f>
        <v>20.543806646525681</v>
      </c>
      <c r="BL47" s="236">
        <f>(BJ47/$BG$47)*100</f>
        <v>20.543806646525681</v>
      </c>
      <c r="BM47" s="237">
        <f>(BJ47/$BG$128)*100</f>
        <v>4.1187159297395519</v>
      </c>
      <c r="BN47" s="241">
        <f>SUM(BN48,BN61)</f>
        <v>341</v>
      </c>
      <c r="BO47" s="340">
        <f>SUM(BO48,BO61)</f>
        <v>0</v>
      </c>
      <c r="BP47" s="349">
        <f t="shared" si="19"/>
        <v>341</v>
      </c>
      <c r="BQ47" s="232">
        <f>(BP47/BP$47)*100</f>
        <v>100</v>
      </c>
      <c r="BR47" s="238">
        <f>(BP47/$BP$128)*100</f>
        <v>22.748498999332888</v>
      </c>
      <c r="BS47" s="355">
        <f>SUM(BS48,BS61)</f>
        <v>88</v>
      </c>
      <c r="BT47" s="235">
        <f>(BS47/BP47)*100</f>
        <v>25.806451612903224</v>
      </c>
      <c r="BU47" s="236">
        <f>(BS47/BP$47)*100</f>
        <v>25.806451612903224</v>
      </c>
      <c r="BV47" s="237">
        <f>(BS47/$BP$128)*100</f>
        <v>5.8705803869246163</v>
      </c>
      <c r="BW47" s="241">
        <f>SUM(BW48,BW61)</f>
        <v>306</v>
      </c>
      <c r="BX47" s="340">
        <f>SUM(BX48,BX61)</f>
        <v>0</v>
      </c>
      <c r="BY47" s="349">
        <f t="shared" ref="BY47:BY48" si="81">SUM(BW47:BX47)</f>
        <v>306</v>
      </c>
      <c r="BZ47" s="232">
        <f>(BY47/BY$47)*100</f>
        <v>100</v>
      </c>
      <c r="CA47" s="238">
        <f>(BY47/$BY$128)*100</f>
        <v>21.220527045769764</v>
      </c>
      <c r="CB47" s="355">
        <f>SUM(CB48,CB61)</f>
        <v>80</v>
      </c>
      <c r="CC47" s="235">
        <f>(CB47/BY47)*100</f>
        <v>26.143790849673206</v>
      </c>
      <c r="CD47" s="236">
        <f>(CB47/BY$47)*100</f>
        <v>26.143790849673206</v>
      </c>
      <c r="CE47" s="237">
        <f>(CB47/$BY$128)*100</f>
        <v>5.547850208044383</v>
      </c>
      <c r="CF47" s="241">
        <f>SUM(CF48,CF61)</f>
        <v>335</v>
      </c>
      <c r="CG47" s="340">
        <f>SUM(CG48,CG61)</f>
        <v>66</v>
      </c>
      <c r="CH47" s="349">
        <f t="shared" ref="CH47:CH48" si="82">SUM(CF47:CG47)</f>
        <v>401</v>
      </c>
      <c r="CI47" s="232">
        <f>(CH47/CH$47)*100</f>
        <v>100</v>
      </c>
      <c r="CJ47" s="238">
        <f t="shared" si="64"/>
        <v>25.904392764857882</v>
      </c>
      <c r="CK47" s="355">
        <f>SUM(CK48,CK61)</f>
        <v>99</v>
      </c>
      <c r="CL47" s="235">
        <f t="shared" si="22"/>
        <v>24.688279301745634</v>
      </c>
      <c r="CM47" s="236">
        <f>(CK47/CH$47)*100</f>
        <v>24.688279301745634</v>
      </c>
      <c r="CN47" s="237">
        <f t="shared" si="18"/>
        <v>6.395348837209303</v>
      </c>
    </row>
    <row r="48" spans="1:92" s="242" customFormat="1" ht="23.25" customHeight="1">
      <c r="A48" s="420" t="s">
        <v>131</v>
      </c>
      <c r="B48" s="421"/>
      <c r="C48" s="243">
        <f>SUM(C49,C50:C52,C53,C54)</f>
        <v>209</v>
      </c>
      <c r="D48" s="244">
        <f>(C48/C$47)*100</f>
        <v>65.3125</v>
      </c>
      <c r="E48" s="250">
        <f t="shared" si="67"/>
        <v>10.751028806584362</v>
      </c>
      <c r="F48" s="246">
        <f>SUM(F49,F50:F52,F53,F54)</f>
        <v>44</v>
      </c>
      <c r="G48" s="247">
        <f>(F48/C48)*100</f>
        <v>21.052631578947366</v>
      </c>
      <c r="H48" s="248">
        <f>(F48/C$47)*100</f>
        <v>13.750000000000002</v>
      </c>
      <c r="I48" s="249">
        <f>(F48/$C$128)*100</f>
        <v>2.263374485596708</v>
      </c>
      <c r="J48" s="243">
        <f>SUM(J49,J50:J52,J53,J54)</f>
        <v>186</v>
      </c>
      <c r="K48" s="244">
        <f>(J48/J$47)*100</f>
        <v>62.837837837837839</v>
      </c>
      <c r="L48" s="250">
        <f t="shared" si="68"/>
        <v>9.9518459069020864</v>
      </c>
      <c r="M48" s="246">
        <f>SUM(M49,M50:M52,M53,M54)</f>
        <v>57</v>
      </c>
      <c r="N48" s="247">
        <f>(M48/J48)*100</f>
        <v>30.64516129032258</v>
      </c>
      <c r="O48" s="248">
        <f>(M48/J$47)*100</f>
        <v>19.256756756756758</v>
      </c>
      <c r="P48" s="249">
        <f>(M48/$J$128)*100</f>
        <v>3.0497592295345104</v>
      </c>
      <c r="Q48" s="243">
        <f>SUM(Q49,Q50:Q52,Q53,Q54)</f>
        <v>256</v>
      </c>
      <c r="R48" s="244">
        <f>(Q48/Q$47)*100</f>
        <v>66.666666666666657</v>
      </c>
      <c r="S48" s="250">
        <f t="shared" si="69"/>
        <v>14.198557958957295</v>
      </c>
      <c r="T48" s="246">
        <f>SUM(T49,T50:T52,T53,T54)</f>
        <v>40</v>
      </c>
      <c r="U48" s="247">
        <f t="shared" si="70"/>
        <v>15.625</v>
      </c>
      <c r="V48" s="248">
        <f>(T48/Q$47)*100</f>
        <v>10.416666666666668</v>
      </c>
      <c r="W48" s="249">
        <f t="shared" si="72"/>
        <v>2.2185246810870773</v>
      </c>
      <c r="X48" s="243">
        <f>SUM(X49,X50:X52,X53,X54)</f>
        <v>241</v>
      </c>
      <c r="Y48" s="244">
        <f>(X48/X$47)*100</f>
        <v>68.660968660968663</v>
      </c>
      <c r="Z48" s="250">
        <f t="shared" si="73"/>
        <v>13.83467278989667</v>
      </c>
      <c r="AA48" s="246">
        <f>SUM(AA49,AA50:AA52,AA53,AA54)</f>
        <v>70</v>
      </c>
      <c r="AB48" s="247">
        <f>(AA48/X48)*100</f>
        <v>29.045643153526974</v>
      </c>
      <c r="AC48" s="248">
        <f>(AA48/X$47)*100</f>
        <v>19.943019943019944</v>
      </c>
      <c r="AD48" s="249">
        <f>(AA48/$X$128)*100</f>
        <v>4.0183696900114816</v>
      </c>
      <c r="AE48" s="243">
        <f>SUM(AE49,AE50:AE52,AE53,AE54)</f>
        <v>100</v>
      </c>
      <c r="AF48" s="244">
        <f>(AE48/AE$47)*100</f>
        <v>54.644808743169406</v>
      </c>
      <c r="AG48" s="250">
        <f t="shared" si="75"/>
        <v>8.4674005080440296</v>
      </c>
      <c r="AH48" s="246">
        <f>SUM(AH49,AH50:AH52,AH53,AH54)</f>
        <v>25</v>
      </c>
      <c r="AI48" s="247">
        <f>(AH48/AE48)*100</f>
        <v>25</v>
      </c>
      <c r="AJ48" s="248">
        <f>(AH48/AE$47)*100</f>
        <v>13.661202185792352</v>
      </c>
      <c r="AK48" s="249">
        <f>(AH48/$AE$128)*100</f>
        <v>2.1168501270110074</v>
      </c>
      <c r="AL48" s="243">
        <f>SUM(AL49,AL50:AL52,AL53,AL54)</f>
        <v>145</v>
      </c>
      <c r="AM48" s="244">
        <f>(AL48/AL$47)*100</f>
        <v>65.909090909090907</v>
      </c>
      <c r="AN48" s="250">
        <f t="shared" si="76"/>
        <v>10.861423220973784</v>
      </c>
      <c r="AO48" s="246">
        <f>SUM(AO49,AO50:AO52,AO53,AO54)</f>
        <v>32</v>
      </c>
      <c r="AP48" s="247">
        <f t="shared" si="77"/>
        <v>22.068965517241381</v>
      </c>
      <c r="AQ48" s="248">
        <f>(AO48/$AL$47)*100</f>
        <v>14.545454545454545</v>
      </c>
      <c r="AR48" s="249">
        <f t="shared" si="78"/>
        <v>2.3970037453183521</v>
      </c>
      <c r="AS48" s="243">
        <f>SUM(AS49,AS50:AS52,AS53,AS54)</f>
        <v>201</v>
      </c>
      <c r="AT48" s="244">
        <f>(AS48/AS$47)*100</f>
        <v>61.467889908256879</v>
      </c>
      <c r="AU48" s="250">
        <f>(AS48/$AS$128)*100</f>
        <v>11.69284467713787</v>
      </c>
      <c r="AV48" s="246">
        <f>SUM(AV49,AV50:AV52,AV53,AV54)</f>
        <v>43</v>
      </c>
      <c r="AW48" s="247">
        <f>(AV48/AS48)*100</f>
        <v>21.393034825870647</v>
      </c>
      <c r="AX48" s="248">
        <f>(AV48/$AS$47)*100</f>
        <v>13.149847094801222</v>
      </c>
      <c r="AY48" s="249">
        <f>(AV48/$AS$128)*100</f>
        <v>2.501454333915067</v>
      </c>
      <c r="AZ48" s="243">
        <f>SUM(AZ49,AZ50:AZ52,AZ53,AZ54)</f>
        <v>191</v>
      </c>
      <c r="BA48" s="244">
        <f>(AZ48/AZ$47)*100</f>
        <v>56.676557863501486</v>
      </c>
      <c r="BB48" s="250">
        <f>(AZ48/$AZ$128)*100</f>
        <v>12.005028284098051</v>
      </c>
      <c r="BC48" s="246">
        <f>SUM(BC49,BC50:BC52,BC53,BC54)</f>
        <v>24</v>
      </c>
      <c r="BD48" s="247">
        <f>(BC48/AZ48)*100</f>
        <v>12.56544502617801</v>
      </c>
      <c r="BE48" s="248">
        <f>(BC48/$AS$47)*100</f>
        <v>7.3394495412844041</v>
      </c>
      <c r="BF48" s="249">
        <f>(BC48/$AS$128)*100</f>
        <v>1.3961605584642234</v>
      </c>
      <c r="BG48" s="279">
        <f>SUM(BG49,BG50:BG52,BG53,BG54)</f>
        <v>192</v>
      </c>
      <c r="BH48" s="244">
        <f t="shared" ref="BH48:BH62" si="83">(BG48/BG$47)*100</f>
        <v>58.006042296072515</v>
      </c>
      <c r="BI48" s="250">
        <f>(BG48/$BG$128)*100</f>
        <v>11.629315566323442</v>
      </c>
      <c r="BJ48" s="246">
        <f>SUM(BJ49,BJ50:BJ52,BJ53,BJ54)</f>
        <v>28</v>
      </c>
      <c r="BK48" s="247">
        <f>(BJ48/BG48)*100</f>
        <v>14.583333333333334</v>
      </c>
      <c r="BL48" s="248">
        <f t="shared" ref="BL48:BL62" si="84">(BJ48/$BG$47)*100</f>
        <v>8.4592145015105746</v>
      </c>
      <c r="BM48" s="249">
        <f>(BJ48/$BG$128)*100</f>
        <v>1.6959418534221684</v>
      </c>
      <c r="BN48" s="252">
        <f>SUM(BN49,BN50:BN52,BN53,BN54)</f>
        <v>189</v>
      </c>
      <c r="BO48" s="341">
        <f>SUM(BO49,BO50:BO52,BO53,BO54)</f>
        <v>0</v>
      </c>
      <c r="BP48" s="350">
        <f t="shared" si="19"/>
        <v>189</v>
      </c>
      <c r="BQ48" s="244">
        <f>(BP48/BP$47)*100</f>
        <v>55.425219941348971</v>
      </c>
      <c r="BR48" s="250">
        <f>(BP48/$BP$128)*100</f>
        <v>12.608405603735823</v>
      </c>
      <c r="BS48" s="356">
        <f>SUM(BS49,BS50:BS52,BS53,BS54)</f>
        <v>41</v>
      </c>
      <c r="BT48" s="247">
        <f>(BS48/BP48)*100</f>
        <v>21.693121693121693</v>
      </c>
      <c r="BU48" s="248">
        <f>(BS48/BP$47)*100</f>
        <v>12.023460410557185</v>
      </c>
      <c r="BV48" s="249">
        <f>(BS48/$BP$128)*100</f>
        <v>2.7351567711807871</v>
      </c>
      <c r="BW48" s="252">
        <f>SUM(BW49,BW50:BW52,BW53,BW54)</f>
        <v>175</v>
      </c>
      <c r="BX48" s="341">
        <f>SUM(BX49,BX50:BX52,BX53,BX54)</f>
        <v>0</v>
      </c>
      <c r="BY48" s="350">
        <f t="shared" si="81"/>
        <v>175</v>
      </c>
      <c r="BZ48" s="244">
        <f>(BY48/BY$47)*100</f>
        <v>57.189542483660126</v>
      </c>
      <c r="CA48" s="250">
        <f>(BY48/$BY$128)*100</f>
        <v>12.135922330097088</v>
      </c>
      <c r="CB48" s="356">
        <f>SUM(CB49,CB50:CB52,CB53,CB54)</f>
        <v>38</v>
      </c>
      <c r="CC48" s="247">
        <f>(CB48/BY48)*100</f>
        <v>21.714285714285715</v>
      </c>
      <c r="CD48" s="248">
        <f>(CB48/BY$47)*100</f>
        <v>12.418300653594772</v>
      </c>
      <c r="CE48" s="249">
        <f>(CB48/$BY$128)*100</f>
        <v>2.6352288488210815</v>
      </c>
      <c r="CF48" s="252">
        <f>SUM(CF49,CF50:CF52,CF53,CF54)</f>
        <v>197</v>
      </c>
      <c r="CG48" s="341">
        <f>SUM(CG49,CG50:CG52,CG53,CG54)</f>
        <v>66</v>
      </c>
      <c r="CH48" s="350">
        <f t="shared" si="82"/>
        <v>263</v>
      </c>
      <c r="CI48" s="244">
        <f>(CH48/CH$47)*100</f>
        <v>65.586034912718205</v>
      </c>
      <c r="CJ48" s="250">
        <f t="shared" si="64"/>
        <v>16.989664082687341</v>
      </c>
      <c r="CK48" s="356">
        <f>SUM(CK49,CK50:CK52,CK53,CK54)</f>
        <v>56</v>
      </c>
      <c r="CL48" s="247">
        <f t="shared" si="22"/>
        <v>21.292775665399237</v>
      </c>
      <c r="CM48" s="248">
        <f>(CK48/CH$47)*100</f>
        <v>13.96508728179551</v>
      </c>
      <c r="CN48" s="249">
        <f t="shared" si="18"/>
        <v>3.6175710594315245</v>
      </c>
    </row>
    <row r="49" spans="1:92" s="242" customFormat="1" ht="23.25" customHeight="1">
      <c r="A49" s="280">
        <v>30106</v>
      </c>
      <c r="B49" s="281" t="s">
        <v>132</v>
      </c>
      <c r="C49" s="282">
        <v>136</v>
      </c>
      <c r="D49" s="183">
        <f>(C49/C$47)*100</f>
        <v>42.5</v>
      </c>
      <c r="E49" s="184">
        <f t="shared" si="67"/>
        <v>6.9958847736625511</v>
      </c>
      <c r="F49" s="283">
        <v>24</v>
      </c>
      <c r="G49" s="186">
        <f>(F49/C49)*100</f>
        <v>17.647058823529413</v>
      </c>
      <c r="H49" s="187">
        <f>(F49/C$47)*100</f>
        <v>7.5</v>
      </c>
      <c r="I49" s="192">
        <f>(F49/$C$128)*100</f>
        <v>1.2345679012345678</v>
      </c>
      <c r="J49" s="282">
        <v>138</v>
      </c>
      <c r="K49" s="183">
        <f>(J49/J$47)*100</f>
        <v>46.621621621621621</v>
      </c>
      <c r="L49" s="184">
        <f t="shared" si="68"/>
        <v>7.3836276083467105</v>
      </c>
      <c r="M49" s="283">
        <v>41</v>
      </c>
      <c r="N49" s="186">
        <f>(M49/J49)*100</f>
        <v>29.710144927536231</v>
      </c>
      <c r="O49" s="187">
        <f>(M49/J$47)*100</f>
        <v>13.851351351351351</v>
      </c>
      <c r="P49" s="192">
        <f>(M49/$J$128)*100</f>
        <v>2.1936864633493847</v>
      </c>
      <c r="Q49" s="282">
        <v>204</v>
      </c>
      <c r="R49" s="183">
        <f>(Q49/Q$47)*100</f>
        <v>53.125</v>
      </c>
      <c r="S49" s="184">
        <f t="shared" si="69"/>
        <v>11.314475873544092</v>
      </c>
      <c r="T49" s="283">
        <v>26</v>
      </c>
      <c r="U49" s="186">
        <f t="shared" si="70"/>
        <v>12.745098039215685</v>
      </c>
      <c r="V49" s="187">
        <f>(T49/Q$47)*100</f>
        <v>6.770833333333333</v>
      </c>
      <c r="W49" s="192">
        <f t="shared" si="72"/>
        <v>1.4420410427065999</v>
      </c>
      <c r="X49" s="282">
        <v>187</v>
      </c>
      <c r="Y49" s="183">
        <f>(X49/X$47)*100</f>
        <v>53.276353276353269</v>
      </c>
      <c r="Z49" s="184">
        <f t="shared" si="73"/>
        <v>10.734787600459242</v>
      </c>
      <c r="AA49" s="283">
        <v>54</v>
      </c>
      <c r="AB49" s="186">
        <f>(AA49/X49)*100</f>
        <v>28.877005347593581</v>
      </c>
      <c r="AC49" s="187">
        <f>(AA49/X$47)*100</f>
        <v>15.384615384615385</v>
      </c>
      <c r="AD49" s="192">
        <f>(AA49/$X$128)*100</f>
        <v>3.0998851894374284</v>
      </c>
      <c r="AE49" s="282">
        <v>100</v>
      </c>
      <c r="AF49" s="183">
        <f>(AE49/AE$47)*100</f>
        <v>54.644808743169406</v>
      </c>
      <c r="AG49" s="184">
        <f t="shared" si="75"/>
        <v>8.4674005080440296</v>
      </c>
      <c r="AH49" s="283">
        <v>25</v>
      </c>
      <c r="AI49" s="186">
        <f>(AH49/AE49)*100</f>
        <v>25</v>
      </c>
      <c r="AJ49" s="187">
        <f>(AH49/AE$47)*100</f>
        <v>13.661202185792352</v>
      </c>
      <c r="AK49" s="192">
        <f>(AH49/$AE$128)*100</f>
        <v>2.1168501270110074</v>
      </c>
      <c r="AL49" s="282">
        <v>145</v>
      </c>
      <c r="AM49" s="183">
        <f>(AL49/AL$47)*100</f>
        <v>65.909090909090907</v>
      </c>
      <c r="AN49" s="184">
        <f t="shared" si="76"/>
        <v>10.861423220973784</v>
      </c>
      <c r="AO49" s="283">
        <v>32</v>
      </c>
      <c r="AP49" s="186">
        <f t="shared" si="77"/>
        <v>22.068965517241381</v>
      </c>
      <c r="AQ49" s="187">
        <f>(AO49/$AL$47)*100</f>
        <v>14.545454545454545</v>
      </c>
      <c r="AR49" s="192">
        <f t="shared" si="78"/>
        <v>2.3970037453183521</v>
      </c>
      <c r="AS49" s="282">
        <v>102</v>
      </c>
      <c r="AT49" s="183">
        <f>(AS49/AS$47)*100</f>
        <v>31.192660550458719</v>
      </c>
      <c r="AU49" s="184">
        <f>(AS49/$AS$128)*100</f>
        <v>5.9336823734729496</v>
      </c>
      <c r="AV49" s="283">
        <v>24</v>
      </c>
      <c r="AW49" s="186">
        <f>(AV49/AS49)*100</f>
        <v>23.52941176470588</v>
      </c>
      <c r="AX49" s="187">
        <f>(AV49/$AS$47)*100</f>
        <v>7.3394495412844041</v>
      </c>
      <c r="AY49" s="192">
        <f>(AV49/$AS$128)*100</f>
        <v>1.3961605584642234</v>
      </c>
      <c r="AZ49" s="282">
        <v>114</v>
      </c>
      <c r="BA49" s="183">
        <f>(AZ49/AZ$47)*100</f>
        <v>33.827893175074188</v>
      </c>
      <c r="BB49" s="184">
        <f>(AZ49/$AZ$128)*100</f>
        <v>7.1653048397234453</v>
      </c>
      <c r="BC49" s="283"/>
      <c r="BD49" s="186"/>
      <c r="BE49" s="187"/>
      <c r="BF49" s="192"/>
      <c r="BG49" s="284"/>
      <c r="BH49" s="183"/>
      <c r="BI49" s="184"/>
      <c r="BJ49" s="283"/>
      <c r="BK49" s="186"/>
      <c r="BL49" s="187"/>
      <c r="BM49" s="192"/>
      <c r="BN49" s="285"/>
      <c r="BO49" s="345"/>
      <c r="BP49" s="190"/>
      <c r="BQ49" s="183"/>
      <c r="BR49" s="184"/>
      <c r="BS49" s="360"/>
      <c r="BT49" s="186"/>
      <c r="BU49" s="187"/>
      <c r="BV49" s="192"/>
      <c r="BW49" s="285"/>
      <c r="BX49" s="345"/>
      <c r="BY49" s="190"/>
      <c r="BZ49" s="183"/>
      <c r="CA49" s="184"/>
      <c r="CB49" s="360"/>
      <c r="CC49" s="186"/>
      <c r="CD49" s="187"/>
      <c r="CE49" s="192"/>
      <c r="CF49" s="285"/>
      <c r="CG49" s="345"/>
      <c r="CH49" s="190"/>
      <c r="CI49" s="183"/>
      <c r="CJ49" s="184"/>
      <c r="CK49" s="360"/>
      <c r="CL49" s="186"/>
      <c r="CM49" s="187"/>
      <c r="CN49" s="192"/>
    </row>
    <row r="50" spans="1:92" ht="23.25" customHeight="1">
      <c r="A50" s="206">
        <v>30116</v>
      </c>
      <c r="B50" s="286" t="s">
        <v>133</v>
      </c>
      <c r="C50" s="287"/>
      <c r="D50" s="170"/>
      <c r="E50" s="171"/>
      <c r="F50" s="288"/>
      <c r="G50" s="173"/>
      <c r="H50" s="174"/>
      <c r="I50" s="179"/>
      <c r="J50" s="287"/>
      <c r="K50" s="170"/>
      <c r="L50" s="171"/>
      <c r="M50" s="288"/>
      <c r="N50" s="173"/>
      <c r="O50" s="174"/>
      <c r="P50" s="179"/>
      <c r="Q50" s="287"/>
      <c r="R50" s="170"/>
      <c r="S50" s="171"/>
      <c r="T50" s="288"/>
      <c r="U50" s="173"/>
      <c r="V50" s="174"/>
      <c r="W50" s="179"/>
      <c r="X50" s="287"/>
      <c r="Y50" s="170"/>
      <c r="Z50" s="171"/>
      <c r="AA50" s="288"/>
      <c r="AB50" s="173"/>
      <c r="AC50" s="174"/>
      <c r="AD50" s="179"/>
      <c r="AE50" s="287"/>
      <c r="AF50" s="170"/>
      <c r="AG50" s="171"/>
      <c r="AH50" s="288"/>
      <c r="AI50" s="173"/>
      <c r="AJ50" s="174"/>
      <c r="AK50" s="179"/>
      <c r="AL50" s="287"/>
      <c r="AM50" s="170"/>
      <c r="AN50" s="171"/>
      <c r="AO50" s="288"/>
      <c r="AP50" s="173"/>
      <c r="AQ50" s="174"/>
      <c r="AR50" s="179"/>
      <c r="AS50" s="287"/>
      <c r="AT50" s="170"/>
      <c r="AU50" s="171"/>
      <c r="AV50" s="288"/>
      <c r="AW50" s="173"/>
      <c r="AX50" s="174"/>
      <c r="AY50" s="179"/>
      <c r="AZ50" s="287"/>
      <c r="BA50" s="170"/>
      <c r="BB50" s="171"/>
      <c r="BC50" s="288"/>
      <c r="BD50" s="173"/>
      <c r="BE50" s="174"/>
      <c r="BF50" s="179"/>
      <c r="BG50" s="289">
        <v>72</v>
      </c>
      <c r="BH50" s="170">
        <f t="shared" si="83"/>
        <v>21.75226586102719</v>
      </c>
      <c r="BI50" s="171">
        <f>(BG50/$BG$128)*100</f>
        <v>4.3609933373712906</v>
      </c>
      <c r="BJ50" s="288">
        <v>8</v>
      </c>
      <c r="BK50" s="173">
        <f>(BJ50/BG50)*100</f>
        <v>11.111111111111111</v>
      </c>
      <c r="BL50" s="174">
        <f t="shared" si="84"/>
        <v>2.416918429003021</v>
      </c>
      <c r="BM50" s="179">
        <f>(BJ50/$BG$128)*100</f>
        <v>0.48455481526347666</v>
      </c>
      <c r="BN50" s="290">
        <v>108</v>
      </c>
      <c r="BO50" s="346"/>
      <c r="BP50" s="177">
        <f t="shared" si="19"/>
        <v>108</v>
      </c>
      <c r="BQ50" s="170">
        <f>(BP50/BP$47)*100</f>
        <v>31.671554252199414</v>
      </c>
      <c r="BR50" s="171">
        <f>(BP50/$BP$128)*100</f>
        <v>7.2048032021347561</v>
      </c>
      <c r="BS50" s="361">
        <v>13</v>
      </c>
      <c r="BT50" s="173">
        <f>(BS50/BP50)*100</f>
        <v>12.037037037037036</v>
      </c>
      <c r="BU50" s="174">
        <f>(BS50/BP$47)*100</f>
        <v>3.8123167155425222</v>
      </c>
      <c r="BV50" s="179">
        <f>(BS50/$BP$128)*100</f>
        <v>0.86724482988659102</v>
      </c>
      <c r="BW50" s="290">
        <v>94</v>
      </c>
      <c r="BX50" s="346"/>
      <c r="BY50" s="177">
        <f t="shared" ref="BY50:BY52" si="85">SUM(BW50:BX50)</f>
        <v>94</v>
      </c>
      <c r="BZ50" s="170">
        <f>(BY50/BY$47)*100</f>
        <v>30.718954248366014</v>
      </c>
      <c r="CA50" s="171">
        <f>(BY50/$BY$128)*100</f>
        <v>6.5187239944521496</v>
      </c>
      <c r="CB50" s="361">
        <f>BY50-81</f>
        <v>13</v>
      </c>
      <c r="CC50" s="173">
        <f>(CB50/BY50)*100</f>
        <v>13.829787234042554</v>
      </c>
      <c r="CD50" s="174">
        <f>(CB50/BY$47)*100</f>
        <v>4.2483660130718954</v>
      </c>
      <c r="CE50" s="179">
        <f>(CB50/$BY$128)*100</f>
        <v>0.90152565880721214</v>
      </c>
      <c r="CF50" s="290">
        <v>87</v>
      </c>
      <c r="CG50" s="346"/>
      <c r="CH50" s="177">
        <f t="shared" ref="CH50:CH52" si="86">SUM(CF50:CG50)</f>
        <v>87</v>
      </c>
      <c r="CI50" s="170">
        <f>(CH50/CH$47)*100</f>
        <v>21.695760598503743</v>
      </c>
      <c r="CJ50" s="171">
        <f t="shared" si="64"/>
        <v>5.6201550387596901</v>
      </c>
      <c r="CK50" s="361">
        <f>CH50-74</f>
        <v>13</v>
      </c>
      <c r="CL50" s="173">
        <f t="shared" si="22"/>
        <v>14.942528735632186</v>
      </c>
      <c r="CM50" s="174">
        <f>(CK50/CH$47)*100</f>
        <v>3.2418952618453867</v>
      </c>
      <c r="CN50" s="179">
        <f t="shared" si="18"/>
        <v>0.83979328165374678</v>
      </c>
    </row>
    <row r="51" spans="1:92" ht="23.25" customHeight="1">
      <c r="A51" s="121">
        <v>30126</v>
      </c>
      <c r="B51" s="291" t="s">
        <v>134</v>
      </c>
      <c r="C51" s="254"/>
      <c r="D51" s="124"/>
      <c r="E51" s="125"/>
      <c r="F51" s="255"/>
      <c r="G51" s="127"/>
      <c r="H51" s="128"/>
      <c r="I51" s="133"/>
      <c r="J51" s="254"/>
      <c r="K51" s="124"/>
      <c r="L51" s="125"/>
      <c r="M51" s="255"/>
      <c r="N51" s="127"/>
      <c r="O51" s="128"/>
      <c r="P51" s="133"/>
      <c r="Q51" s="254"/>
      <c r="R51" s="124"/>
      <c r="S51" s="125"/>
      <c r="T51" s="255"/>
      <c r="U51" s="127"/>
      <c r="V51" s="128"/>
      <c r="W51" s="133"/>
      <c r="X51" s="254"/>
      <c r="Y51" s="124"/>
      <c r="Z51" s="125"/>
      <c r="AA51" s="255"/>
      <c r="AB51" s="127"/>
      <c r="AC51" s="128"/>
      <c r="AD51" s="133"/>
      <c r="AE51" s="254"/>
      <c r="AF51" s="124"/>
      <c r="AG51" s="125"/>
      <c r="AH51" s="255"/>
      <c r="AI51" s="127"/>
      <c r="AJ51" s="128"/>
      <c r="AK51" s="133"/>
      <c r="AL51" s="254"/>
      <c r="AM51" s="124"/>
      <c r="AN51" s="125"/>
      <c r="AO51" s="255"/>
      <c r="AP51" s="127"/>
      <c r="AQ51" s="128"/>
      <c r="AR51" s="133"/>
      <c r="AS51" s="254"/>
      <c r="AT51" s="124"/>
      <c r="AU51" s="125"/>
      <c r="AV51" s="255"/>
      <c r="AW51" s="127"/>
      <c r="AX51" s="128"/>
      <c r="AY51" s="133"/>
      <c r="AZ51" s="254"/>
      <c r="BA51" s="124"/>
      <c r="BB51" s="125"/>
      <c r="BC51" s="255"/>
      <c r="BD51" s="127"/>
      <c r="BE51" s="128"/>
      <c r="BF51" s="133"/>
      <c r="BG51" s="256">
        <v>24</v>
      </c>
      <c r="BH51" s="124">
        <f t="shared" si="83"/>
        <v>7.2507552870090644</v>
      </c>
      <c r="BI51" s="125">
        <f>(BG51/$BG$128)*100</f>
        <v>1.4536644457904302</v>
      </c>
      <c r="BJ51" s="255">
        <v>3</v>
      </c>
      <c r="BK51" s="127">
        <f>(BJ51/BG51)*100</f>
        <v>12.5</v>
      </c>
      <c r="BL51" s="128">
        <f t="shared" si="84"/>
        <v>0.90634441087613304</v>
      </c>
      <c r="BM51" s="133">
        <f>(BJ51/$BG$128)*100</f>
        <v>0.18170805572380377</v>
      </c>
      <c r="BN51" s="257">
        <v>17</v>
      </c>
      <c r="BO51" s="342"/>
      <c r="BP51" s="131">
        <f t="shared" si="19"/>
        <v>17</v>
      </c>
      <c r="BQ51" s="124">
        <f>(BP51/BP$47)*100</f>
        <v>4.9853372434017595</v>
      </c>
      <c r="BR51" s="125">
        <f>(BP51/$BP$128)*100</f>
        <v>1.1340893929286191</v>
      </c>
      <c r="BS51" s="357">
        <v>5</v>
      </c>
      <c r="BT51" s="127">
        <f>(BS51/BP51)*100</f>
        <v>29.411764705882355</v>
      </c>
      <c r="BU51" s="128">
        <f>(BS51/BP$47)*100</f>
        <v>1.466275659824047</v>
      </c>
      <c r="BV51" s="133">
        <f>(BS51/$BP$128)*100</f>
        <v>0.33355570380253502</v>
      </c>
      <c r="BW51" s="257">
        <v>10</v>
      </c>
      <c r="BX51" s="342"/>
      <c r="BY51" s="131">
        <f t="shared" si="85"/>
        <v>10</v>
      </c>
      <c r="BZ51" s="124">
        <f>(BY51/BY$47)*100</f>
        <v>3.2679738562091507</v>
      </c>
      <c r="CA51" s="125">
        <f>(BY51/$BY$128)*100</f>
        <v>0.69348127600554788</v>
      </c>
      <c r="CB51" s="357">
        <f>BY51-9</f>
        <v>1</v>
      </c>
      <c r="CC51" s="127">
        <f>(CB51/BY51)*100</f>
        <v>10</v>
      </c>
      <c r="CD51" s="128">
        <f>(CB51/BY$47)*100</f>
        <v>0.32679738562091504</v>
      </c>
      <c r="CE51" s="133">
        <f>(CB51/$BY$128)*100</f>
        <v>6.9348127600554782E-2</v>
      </c>
      <c r="CF51" s="257">
        <v>17</v>
      </c>
      <c r="CG51" s="342"/>
      <c r="CH51" s="131">
        <f t="shared" si="86"/>
        <v>17</v>
      </c>
      <c r="CI51" s="124">
        <f>(CH51/CH$47)*100</f>
        <v>4.2394014962593518</v>
      </c>
      <c r="CJ51" s="125">
        <f t="shared" si="64"/>
        <v>1.0981912144702841</v>
      </c>
      <c r="CK51" s="357"/>
      <c r="CL51" s="127">
        <f t="shared" si="22"/>
        <v>0</v>
      </c>
      <c r="CM51" s="128">
        <f>(CK51/CH$47)*100</f>
        <v>0</v>
      </c>
      <c r="CN51" s="133">
        <f t="shared" si="18"/>
        <v>0</v>
      </c>
    </row>
    <row r="52" spans="1:92" ht="23.25" customHeight="1">
      <c r="A52" s="121">
        <v>30136</v>
      </c>
      <c r="B52" s="291" t="s">
        <v>135</v>
      </c>
      <c r="C52" s="254"/>
      <c r="D52" s="124"/>
      <c r="E52" s="125"/>
      <c r="F52" s="255"/>
      <c r="G52" s="127"/>
      <c r="H52" s="128"/>
      <c r="I52" s="133"/>
      <c r="J52" s="254"/>
      <c r="K52" s="124"/>
      <c r="L52" s="125"/>
      <c r="M52" s="255"/>
      <c r="N52" s="127"/>
      <c r="O52" s="128"/>
      <c r="P52" s="133"/>
      <c r="Q52" s="254"/>
      <c r="R52" s="124"/>
      <c r="S52" s="125"/>
      <c r="T52" s="255"/>
      <c r="U52" s="127"/>
      <c r="V52" s="128"/>
      <c r="W52" s="133"/>
      <c r="X52" s="254"/>
      <c r="Y52" s="124"/>
      <c r="Z52" s="125"/>
      <c r="AA52" s="255"/>
      <c r="AB52" s="127"/>
      <c r="AC52" s="128"/>
      <c r="AD52" s="133"/>
      <c r="AE52" s="254"/>
      <c r="AF52" s="124"/>
      <c r="AG52" s="125"/>
      <c r="AH52" s="255"/>
      <c r="AI52" s="127"/>
      <c r="AJ52" s="128"/>
      <c r="AK52" s="133"/>
      <c r="AL52" s="254"/>
      <c r="AM52" s="124"/>
      <c r="AN52" s="125"/>
      <c r="AO52" s="255"/>
      <c r="AP52" s="127"/>
      <c r="AQ52" s="128"/>
      <c r="AR52" s="133"/>
      <c r="AS52" s="254"/>
      <c r="AT52" s="124"/>
      <c r="AU52" s="125"/>
      <c r="AV52" s="255"/>
      <c r="AW52" s="127"/>
      <c r="AX52" s="128"/>
      <c r="AY52" s="133"/>
      <c r="AZ52" s="254"/>
      <c r="BA52" s="124"/>
      <c r="BB52" s="125"/>
      <c r="BC52" s="255"/>
      <c r="BD52" s="127"/>
      <c r="BE52" s="128"/>
      <c r="BF52" s="133"/>
      <c r="BG52" s="256">
        <v>24</v>
      </c>
      <c r="BH52" s="124">
        <f t="shared" si="83"/>
        <v>7.2507552870090644</v>
      </c>
      <c r="BI52" s="125">
        <f>(BG52/$BG$128)*100</f>
        <v>1.4536644457904302</v>
      </c>
      <c r="BJ52" s="255">
        <v>2</v>
      </c>
      <c r="BK52" s="127">
        <f>(BJ52/BG52)*100</f>
        <v>8.3333333333333321</v>
      </c>
      <c r="BL52" s="128">
        <f t="shared" si="84"/>
        <v>0.60422960725075525</v>
      </c>
      <c r="BM52" s="133">
        <f>(BJ52/$BG$128)*100</f>
        <v>0.12113870381586916</v>
      </c>
      <c r="BN52" s="257">
        <v>2</v>
      </c>
      <c r="BO52" s="342"/>
      <c r="BP52" s="131">
        <f t="shared" si="19"/>
        <v>2</v>
      </c>
      <c r="BQ52" s="124">
        <f>(BP52/BP$47)*100</f>
        <v>0.5865102639296188</v>
      </c>
      <c r="BR52" s="125">
        <f>(BP52/$BP$128)*100</f>
        <v>0.13342228152101399</v>
      </c>
      <c r="BS52" s="357">
        <v>1</v>
      </c>
      <c r="BT52" s="127">
        <f>(BS52/BP52)*100</f>
        <v>50</v>
      </c>
      <c r="BU52" s="128">
        <f>(BS52/BP$47)*100</f>
        <v>0.2932551319648094</v>
      </c>
      <c r="BV52" s="133">
        <f>(BS52/$BP$128)*100</f>
        <v>6.6711140760506993E-2</v>
      </c>
      <c r="BW52" s="257">
        <v>2</v>
      </c>
      <c r="BX52" s="342"/>
      <c r="BY52" s="131">
        <f t="shared" si="85"/>
        <v>2</v>
      </c>
      <c r="BZ52" s="124">
        <f>(BY52/BY$47)*100</f>
        <v>0.65359477124183007</v>
      </c>
      <c r="CA52" s="125">
        <f>(BY52/$BY$128)*100</f>
        <v>0.13869625520110956</v>
      </c>
      <c r="CB52" s="357"/>
      <c r="CC52" s="127">
        <f>(CB52/BY52)*100</f>
        <v>0</v>
      </c>
      <c r="CD52" s="128">
        <f>(CB52/BY$47)*100</f>
        <v>0</v>
      </c>
      <c r="CE52" s="133">
        <f>(CB52/$BY$128)*100</f>
        <v>0</v>
      </c>
      <c r="CF52" s="257">
        <v>5</v>
      </c>
      <c r="CG52" s="342"/>
      <c r="CH52" s="131">
        <f t="shared" si="86"/>
        <v>5</v>
      </c>
      <c r="CI52" s="124">
        <f>(CH52/CH$47)*100</f>
        <v>1.2468827930174564</v>
      </c>
      <c r="CJ52" s="125">
        <f t="shared" si="64"/>
        <v>0.32299741602067183</v>
      </c>
      <c r="CK52" s="357">
        <f>CH52-3</f>
        <v>2</v>
      </c>
      <c r="CL52" s="127">
        <f t="shared" si="22"/>
        <v>40</v>
      </c>
      <c r="CM52" s="128">
        <f>(CK52/CH$47)*100</f>
        <v>0.49875311720698251</v>
      </c>
      <c r="CN52" s="133">
        <f t="shared" si="18"/>
        <v>0.12919896640826875</v>
      </c>
    </row>
    <row r="53" spans="1:92" s="242" customFormat="1" ht="23.25" customHeight="1">
      <c r="A53" s="292">
        <v>30306</v>
      </c>
      <c r="B53" s="293" t="s">
        <v>139</v>
      </c>
      <c r="C53" s="294">
        <v>73</v>
      </c>
      <c r="D53" s="295">
        <f>(C53/C$47)*100</f>
        <v>22.8125</v>
      </c>
      <c r="E53" s="296">
        <f>(C53/$C$128)*100</f>
        <v>3.7551440329218111</v>
      </c>
      <c r="F53" s="297">
        <v>20</v>
      </c>
      <c r="G53" s="298">
        <f>(F53/C53)*100</f>
        <v>27.397260273972602</v>
      </c>
      <c r="H53" s="299">
        <f>(F53/C$47)*100</f>
        <v>6.25</v>
      </c>
      <c r="I53" s="300">
        <f>(F53/$C$128)*100</f>
        <v>1.0288065843621399</v>
      </c>
      <c r="J53" s="294">
        <v>48</v>
      </c>
      <c r="K53" s="295">
        <f>(J53/J$47)*100</f>
        <v>16.216216216216218</v>
      </c>
      <c r="L53" s="296">
        <f>(J53/$J$128)*100</f>
        <v>2.5682182985553772</v>
      </c>
      <c r="M53" s="297">
        <v>16</v>
      </c>
      <c r="N53" s="298">
        <f>(M53/J53)*100</f>
        <v>33.333333333333329</v>
      </c>
      <c r="O53" s="299">
        <f>(M53/J$47)*100</f>
        <v>5.4054054054054053</v>
      </c>
      <c r="P53" s="300">
        <f>(M53/$J$128)*100</f>
        <v>0.85607276618512562</v>
      </c>
      <c r="Q53" s="294">
        <v>52</v>
      </c>
      <c r="R53" s="295">
        <f>(Q53/Q$47)*100</f>
        <v>13.541666666666666</v>
      </c>
      <c r="S53" s="296">
        <f>(Q53/$Q$128)*100</f>
        <v>2.8840820854131999</v>
      </c>
      <c r="T53" s="297">
        <v>14</v>
      </c>
      <c r="U53" s="298">
        <f>(T53/Q53)*100</f>
        <v>26.923076923076923</v>
      </c>
      <c r="V53" s="299">
        <f>(T53/Q$47)*100</f>
        <v>3.6458333333333335</v>
      </c>
      <c r="W53" s="300">
        <f>(T53/$Q$128)*100</f>
        <v>0.77648363838047696</v>
      </c>
      <c r="X53" s="294">
        <v>54</v>
      </c>
      <c r="Y53" s="295">
        <f>(X53/X$47)*100</f>
        <v>15.384615384615385</v>
      </c>
      <c r="Z53" s="296">
        <f>(X53/$X$128)*100</f>
        <v>3.0998851894374284</v>
      </c>
      <c r="AA53" s="297">
        <v>16</v>
      </c>
      <c r="AB53" s="298">
        <f>(AA53/X53)*100</f>
        <v>29.629629629629626</v>
      </c>
      <c r="AC53" s="299">
        <f>(AA53/X$47)*100</f>
        <v>4.5584045584045585</v>
      </c>
      <c r="AD53" s="300">
        <f>(AA53/$X$128)*100</f>
        <v>0.91848450057405284</v>
      </c>
      <c r="AE53" s="294"/>
      <c r="AF53" s="295"/>
      <c r="AG53" s="296"/>
      <c r="AH53" s="297"/>
      <c r="AI53" s="298"/>
      <c r="AJ53" s="299"/>
      <c r="AK53" s="300"/>
      <c r="AL53" s="294"/>
      <c r="AM53" s="295"/>
      <c r="AN53" s="296"/>
      <c r="AO53" s="297"/>
      <c r="AP53" s="298"/>
      <c r="AQ53" s="299"/>
      <c r="AR53" s="300"/>
      <c r="AS53" s="294"/>
      <c r="AT53" s="295"/>
      <c r="AU53" s="296"/>
      <c r="AV53" s="297"/>
      <c r="AW53" s="298"/>
      <c r="AX53" s="299"/>
      <c r="AY53" s="300"/>
      <c r="AZ53" s="294"/>
      <c r="BA53" s="295"/>
      <c r="BB53" s="296"/>
      <c r="BC53" s="297"/>
      <c r="BD53" s="298"/>
      <c r="BE53" s="299"/>
      <c r="BF53" s="300"/>
      <c r="BG53" s="301"/>
      <c r="BH53" s="295"/>
      <c r="BI53" s="296"/>
      <c r="BJ53" s="297"/>
      <c r="BK53" s="298"/>
      <c r="BL53" s="299"/>
      <c r="BM53" s="300"/>
      <c r="BN53" s="302"/>
      <c r="BO53" s="347"/>
      <c r="BP53" s="352"/>
      <c r="BQ53" s="295"/>
      <c r="BR53" s="296"/>
      <c r="BS53" s="362"/>
      <c r="BT53" s="298"/>
      <c r="BU53" s="299"/>
      <c r="BV53" s="300"/>
      <c r="BW53" s="302"/>
      <c r="BX53" s="347"/>
      <c r="BY53" s="352"/>
      <c r="BZ53" s="295"/>
      <c r="CA53" s="296"/>
      <c r="CB53" s="362"/>
      <c r="CC53" s="298"/>
      <c r="CD53" s="299"/>
      <c r="CE53" s="300"/>
      <c r="CF53" s="302"/>
      <c r="CG53" s="347"/>
      <c r="CH53" s="352"/>
      <c r="CI53" s="295"/>
      <c r="CJ53" s="296"/>
      <c r="CK53" s="362"/>
      <c r="CL53" s="298"/>
      <c r="CM53" s="299"/>
      <c r="CN53" s="300"/>
    </row>
    <row r="54" spans="1:92" s="242" customFormat="1" ht="23.25" customHeight="1">
      <c r="A54" s="303">
        <v>30406</v>
      </c>
      <c r="B54" s="304" t="s">
        <v>140</v>
      </c>
      <c r="C54" s="282"/>
      <c r="D54" s="183"/>
      <c r="E54" s="184"/>
      <c r="F54" s="283"/>
      <c r="G54" s="186"/>
      <c r="H54" s="187"/>
      <c r="I54" s="192"/>
      <c r="J54" s="282"/>
      <c r="K54" s="183"/>
      <c r="L54" s="184"/>
      <c r="M54" s="283"/>
      <c r="N54" s="186"/>
      <c r="O54" s="187"/>
      <c r="P54" s="192"/>
      <c r="Q54" s="282"/>
      <c r="R54" s="183"/>
      <c r="S54" s="184"/>
      <c r="T54" s="283"/>
      <c r="U54" s="186"/>
      <c r="V54" s="187"/>
      <c r="W54" s="192"/>
      <c r="X54" s="282"/>
      <c r="Y54" s="183"/>
      <c r="Z54" s="184"/>
      <c r="AA54" s="283"/>
      <c r="AB54" s="186"/>
      <c r="AC54" s="187"/>
      <c r="AD54" s="192"/>
      <c r="AE54" s="282"/>
      <c r="AF54" s="183"/>
      <c r="AG54" s="184"/>
      <c r="AH54" s="283"/>
      <c r="AI54" s="186"/>
      <c r="AJ54" s="187"/>
      <c r="AK54" s="192"/>
      <c r="AL54" s="282"/>
      <c r="AM54" s="183"/>
      <c r="AN54" s="184"/>
      <c r="AO54" s="283"/>
      <c r="AP54" s="186"/>
      <c r="AQ54" s="187"/>
      <c r="AR54" s="192"/>
      <c r="AS54" s="282">
        <f>SUM(AS55:AS60)</f>
        <v>99</v>
      </c>
      <c r="AT54" s="183">
        <f t="shared" ref="AT54:AT62" si="87">(AS54/AS$47)*100</f>
        <v>30.275229357798167</v>
      </c>
      <c r="AU54" s="184">
        <f>(AS54/$AS$128)*100</f>
        <v>5.7591623036649215</v>
      </c>
      <c r="AV54" s="283">
        <f>SUM(AV55:AV60)</f>
        <v>19</v>
      </c>
      <c r="AW54" s="186">
        <f t="shared" ref="AW54:AW69" si="88">(AV54/AS54)*100</f>
        <v>19.19191919191919</v>
      </c>
      <c r="AX54" s="187">
        <f t="shared" ref="AX54:AX62" si="89">(AV54/$AS$47)*100</f>
        <v>5.81039755351682</v>
      </c>
      <c r="AY54" s="192">
        <f>(AV54/$AS$128)*100</f>
        <v>1.1052937754508436</v>
      </c>
      <c r="AZ54" s="282">
        <f>SUM(AZ55:AZ60)</f>
        <v>77</v>
      </c>
      <c r="BA54" s="183">
        <f t="shared" ref="BA54:BA62" si="90">(AZ54/AZ$47)*100</f>
        <v>22.848664688427299</v>
      </c>
      <c r="BB54" s="184">
        <f>(AZ54/$AZ$128)*100</f>
        <v>4.8397234443746076</v>
      </c>
      <c r="BC54" s="283">
        <f>SUM(BC55:BC60)</f>
        <v>24</v>
      </c>
      <c r="BD54" s="186">
        <f t="shared" ref="BD54:BD62" si="91">(BC54/AZ54)*100</f>
        <v>31.168831168831169</v>
      </c>
      <c r="BE54" s="187">
        <f t="shared" ref="BE54:BE62" si="92">(BC54/$AZ$47)*100</f>
        <v>7.1216617210682491</v>
      </c>
      <c r="BF54" s="192">
        <f>(BC54/$AZ$128)*100</f>
        <v>1.508485229415462</v>
      </c>
      <c r="BG54" s="284">
        <f>SUM(BG55:BG60)</f>
        <v>72</v>
      </c>
      <c r="BH54" s="183">
        <f>(BG54/BG$47)*100</f>
        <v>21.75226586102719</v>
      </c>
      <c r="BI54" s="184">
        <f>(BG54/$BG$128)*100</f>
        <v>4.3609933373712906</v>
      </c>
      <c r="BJ54" s="283">
        <f>SUM(BJ55:BJ60)</f>
        <v>15</v>
      </c>
      <c r="BK54" s="186">
        <f t="shared" ref="BK54:BK66" si="93">(BJ54/BG54)*100</f>
        <v>20.833333333333336</v>
      </c>
      <c r="BL54" s="187">
        <f>(BJ54/$BG$47)*100</f>
        <v>4.5317220543806647</v>
      </c>
      <c r="BM54" s="192">
        <f>(BJ54/$BG$128)*100</f>
        <v>0.90854027861901865</v>
      </c>
      <c r="BN54" s="285">
        <f>SUM(BN55:BN60)</f>
        <v>62</v>
      </c>
      <c r="BO54" s="345">
        <f>SUM(BO55:BO60)</f>
        <v>0</v>
      </c>
      <c r="BP54" s="190">
        <f>SUM(BN54:BO54)</f>
        <v>62</v>
      </c>
      <c r="BQ54" s="183">
        <f t="shared" ref="BQ54:BQ62" si="94">(BP54/BP$47)*100</f>
        <v>18.181818181818183</v>
      </c>
      <c r="BR54" s="184">
        <f>(BP54/$BP$128)*100</f>
        <v>4.1360907271514344</v>
      </c>
      <c r="BS54" s="360">
        <f>SUM(BS55:BS60)</f>
        <v>22</v>
      </c>
      <c r="BT54" s="186">
        <f t="shared" ref="BT54:BT66" si="95">(BS54/BP54)*100</f>
        <v>35.483870967741936</v>
      </c>
      <c r="BU54" s="187">
        <f t="shared" ref="BU54:BU62" si="96">(BS54/BP$47)*100</f>
        <v>6.4516129032258061</v>
      </c>
      <c r="BV54" s="192">
        <f>(BS54/$BP$128)*100</f>
        <v>1.4676450967311541</v>
      </c>
      <c r="BW54" s="285">
        <f>SUM(BW55:BW60)</f>
        <v>69</v>
      </c>
      <c r="BX54" s="345">
        <f>SUM(BX55:BX60)</f>
        <v>0</v>
      </c>
      <c r="BY54" s="190">
        <f>SUM(BW54:BX54)</f>
        <v>69</v>
      </c>
      <c r="BZ54" s="183">
        <f t="shared" ref="BZ54:BZ64" si="97">(BY54/BY$47)*100</f>
        <v>22.549019607843139</v>
      </c>
      <c r="CA54" s="184">
        <f>(BY54/$BY$128)*100</f>
        <v>4.7850208044382798</v>
      </c>
      <c r="CB54" s="360">
        <f>SUM(CB55:CB60)</f>
        <v>24</v>
      </c>
      <c r="CC54" s="186">
        <f t="shared" ref="CC54:CC66" si="98">(CB54/BY54)*100</f>
        <v>34.782608695652172</v>
      </c>
      <c r="CD54" s="187">
        <f t="shared" ref="CD54:CD64" si="99">(CB54/BY$47)*100</f>
        <v>7.8431372549019605</v>
      </c>
      <c r="CE54" s="192">
        <f>(CB54/$BY$128)*100</f>
        <v>1.6643550624133148</v>
      </c>
      <c r="CF54" s="285">
        <f>SUM(CF55:CF60)</f>
        <v>88</v>
      </c>
      <c r="CG54" s="345">
        <f>SUM(CG55:CG60)</f>
        <v>66</v>
      </c>
      <c r="CH54" s="190">
        <f t="shared" ref="CH54:CH60" si="100">SUM(CF54:CG54)</f>
        <v>154</v>
      </c>
      <c r="CI54" s="183">
        <f t="shared" ref="CI54:CI64" si="101">(CH54/CH$47)*100</f>
        <v>38.403990024937656</v>
      </c>
      <c r="CJ54" s="184">
        <f t="shared" si="64"/>
        <v>9.9483204134366918</v>
      </c>
      <c r="CK54" s="360">
        <f>SUM(CK55:CK60)</f>
        <v>41</v>
      </c>
      <c r="CL54" s="186">
        <f t="shared" si="22"/>
        <v>26.623376623376622</v>
      </c>
      <c r="CM54" s="187">
        <f t="shared" ref="CM54:CM64" si="102">(CK54/CH$47)*100</f>
        <v>10.224438902743142</v>
      </c>
      <c r="CN54" s="192">
        <f t="shared" si="18"/>
        <v>2.648578811369509</v>
      </c>
    </row>
    <row r="55" spans="1:92" ht="23.25" customHeight="1">
      <c r="A55" s="121">
        <v>30416</v>
      </c>
      <c r="B55" s="253" t="s">
        <v>141</v>
      </c>
      <c r="C55" s="254"/>
      <c r="D55" s="124"/>
      <c r="E55" s="125"/>
      <c r="F55" s="255"/>
      <c r="G55" s="127"/>
      <c r="H55" s="128"/>
      <c r="I55" s="133"/>
      <c r="J55" s="254"/>
      <c r="K55" s="124"/>
      <c r="L55" s="125"/>
      <c r="M55" s="255"/>
      <c r="N55" s="127"/>
      <c r="O55" s="128"/>
      <c r="P55" s="133"/>
      <c r="Q55" s="254"/>
      <c r="R55" s="124"/>
      <c r="S55" s="125"/>
      <c r="T55" s="255"/>
      <c r="U55" s="127"/>
      <c r="V55" s="128"/>
      <c r="W55" s="133"/>
      <c r="X55" s="254"/>
      <c r="Y55" s="124"/>
      <c r="Z55" s="125"/>
      <c r="AA55" s="255"/>
      <c r="AB55" s="127"/>
      <c r="AC55" s="128"/>
      <c r="AD55" s="133"/>
      <c r="AE55" s="254"/>
      <c r="AF55" s="124"/>
      <c r="AG55" s="125"/>
      <c r="AH55" s="255"/>
      <c r="AI55" s="127"/>
      <c r="AJ55" s="128"/>
      <c r="AK55" s="133"/>
      <c r="AL55" s="254"/>
      <c r="AM55" s="124"/>
      <c r="AN55" s="125"/>
      <c r="AO55" s="255"/>
      <c r="AP55" s="127"/>
      <c r="AQ55" s="128"/>
      <c r="AR55" s="133"/>
      <c r="AS55" s="254">
        <v>42</v>
      </c>
      <c r="AT55" s="124">
        <f t="shared" si="87"/>
        <v>12.844036697247708</v>
      </c>
      <c r="AU55" s="125">
        <f>(AS55/$AS$128)*100</f>
        <v>2.4432809773123907</v>
      </c>
      <c r="AV55" s="255">
        <v>9</v>
      </c>
      <c r="AW55" s="127">
        <f t="shared" si="88"/>
        <v>21.428571428571427</v>
      </c>
      <c r="AX55" s="128">
        <f t="shared" si="89"/>
        <v>2.7522935779816518</v>
      </c>
      <c r="AY55" s="133">
        <f>(AV55/$AS$128)*100</f>
        <v>0.52356020942408377</v>
      </c>
      <c r="AZ55" s="254">
        <v>30</v>
      </c>
      <c r="BA55" s="124">
        <f t="shared" si="90"/>
        <v>8.9020771513353125</v>
      </c>
      <c r="BB55" s="125">
        <f>(AZ55/$AZ$128)*100</f>
        <v>1.8856065367693273</v>
      </c>
      <c r="BC55" s="255">
        <v>8</v>
      </c>
      <c r="BD55" s="127">
        <f t="shared" si="91"/>
        <v>26.666666666666668</v>
      </c>
      <c r="BE55" s="128">
        <f t="shared" si="92"/>
        <v>2.3738872403560833</v>
      </c>
      <c r="BF55" s="133">
        <f>(BC55/$AZ$128)*100</f>
        <v>0.50282840980515398</v>
      </c>
      <c r="BG55" s="256">
        <v>23</v>
      </c>
      <c r="BH55" s="124">
        <f>(BG55/BG$47)*100</f>
        <v>6.9486404833836861</v>
      </c>
      <c r="BI55" s="125">
        <f>(BG55/$BG$128)*100</f>
        <v>1.3930950938824955</v>
      </c>
      <c r="BJ55" s="255">
        <v>9</v>
      </c>
      <c r="BK55" s="127">
        <f t="shared" si="93"/>
        <v>39.130434782608695</v>
      </c>
      <c r="BL55" s="128">
        <f>(BJ55/$BG$47)*100</f>
        <v>2.7190332326283988</v>
      </c>
      <c r="BM55" s="133">
        <f>(BJ55/$BG$128)*100</f>
        <v>0.54512416717141132</v>
      </c>
      <c r="BN55" s="257">
        <v>24</v>
      </c>
      <c r="BO55" s="342"/>
      <c r="BP55" s="131">
        <f>SUM(BN55:BO55)</f>
        <v>24</v>
      </c>
      <c r="BQ55" s="124">
        <f t="shared" si="94"/>
        <v>7.0381231671554261</v>
      </c>
      <c r="BR55" s="125">
        <f>(BP55/$BP$128)*100</f>
        <v>1.6010673782521683</v>
      </c>
      <c r="BS55" s="357">
        <v>9</v>
      </c>
      <c r="BT55" s="127">
        <f t="shared" si="95"/>
        <v>37.5</v>
      </c>
      <c r="BU55" s="128">
        <f t="shared" si="96"/>
        <v>2.6392961876832843</v>
      </c>
      <c r="BV55" s="133">
        <f>(BS55/$BP$128)*100</f>
        <v>0.60040026684456305</v>
      </c>
      <c r="BW55" s="257">
        <v>22</v>
      </c>
      <c r="BX55" s="342"/>
      <c r="BY55" s="131">
        <f>SUM(BW55:BX55)</f>
        <v>22</v>
      </c>
      <c r="BZ55" s="124">
        <f t="shared" si="97"/>
        <v>7.18954248366013</v>
      </c>
      <c r="CA55" s="125">
        <f>(BY55/$BY$128)*100</f>
        <v>1.5256588072122053</v>
      </c>
      <c r="CB55" s="357">
        <f>BY55-14</f>
        <v>8</v>
      </c>
      <c r="CC55" s="127">
        <f t="shared" si="98"/>
        <v>36.363636363636367</v>
      </c>
      <c r="CD55" s="128">
        <f t="shared" si="99"/>
        <v>2.6143790849673203</v>
      </c>
      <c r="CE55" s="133">
        <f>(CB55/$BY$128)*100</f>
        <v>0.55478502080443826</v>
      </c>
      <c r="CF55" s="257"/>
      <c r="CG55" s="342"/>
      <c r="CH55" s="131"/>
      <c r="CI55" s="124"/>
      <c r="CJ55" s="125"/>
      <c r="CK55" s="357"/>
      <c r="CL55" s="127"/>
      <c r="CM55" s="128"/>
      <c r="CN55" s="133"/>
    </row>
    <row r="56" spans="1:92" ht="23.25" customHeight="1">
      <c r="A56" s="121">
        <v>30426</v>
      </c>
      <c r="B56" s="253" t="s">
        <v>142</v>
      </c>
      <c r="C56" s="254"/>
      <c r="D56" s="124"/>
      <c r="E56" s="125"/>
      <c r="F56" s="255"/>
      <c r="G56" s="127"/>
      <c r="H56" s="128"/>
      <c r="I56" s="133"/>
      <c r="J56" s="254"/>
      <c r="K56" s="124"/>
      <c r="L56" s="125"/>
      <c r="M56" s="255"/>
      <c r="N56" s="127"/>
      <c r="O56" s="128"/>
      <c r="P56" s="133"/>
      <c r="Q56" s="254"/>
      <c r="R56" s="124"/>
      <c r="S56" s="125"/>
      <c r="T56" s="255"/>
      <c r="U56" s="127"/>
      <c r="V56" s="128"/>
      <c r="W56" s="133"/>
      <c r="X56" s="254"/>
      <c r="Y56" s="124"/>
      <c r="Z56" s="125"/>
      <c r="AA56" s="255"/>
      <c r="AB56" s="127"/>
      <c r="AC56" s="128"/>
      <c r="AD56" s="133"/>
      <c r="AE56" s="254"/>
      <c r="AF56" s="124"/>
      <c r="AG56" s="125"/>
      <c r="AH56" s="255"/>
      <c r="AI56" s="127"/>
      <c r="AJ56" s="128"/>
      <c r="AK56" s="133"/>
      <c r="AL56" s="254"/>
      <c r="AM56" s="124"/>
      <c r="AN56" s="125"/>
      <c r="AO56" s="255"/>
      <c r="AP56" s="127"/>
      <c r="AQ56" s="128"/>
      <c r="AR56" s="133"/>
      <c r="AS56" s="254">
        <v>41</v>
      </c>
      <c r="AT56" s="124">
        <f t="shared" si="87"/>
        <v>12.538226299694188</v>
      </c>
      <c r="AU56" s="125">
        <f>(AS56/$AS$128)*100</f>
        <v>2.3851076207097153</v>
      </c>
      <c r="AV56" s="255">
        <v>8</v>
      </c>
      <c r="AW56" s="127">
        <f t="shared" si="88"/>
        <v>19.512195121951219</v>
      </c>
      <c r="AX56" s="128">
        <f t="shared" si="89"/>
        <v>2.4464831804281344</v>
      </c>
      <c r="AY56" s="133">
        <f>(AV56/$AS$128)*100</f>
        <v>0.46538685282140779</v>
      </c>
      <c r="AZ56" s="254">
        <v>33</v>
      </c>
      <c r="BA56" s="124">
        <f t="shared" si="90"/>
        <v>9.792284866468842</v>
      </c>
      <c r="BB56" s="125">
        <f>(AZ56/$AZ$128)*100</f>
        <v>2.0741671904462602</v>
      </c>
      <c r="BC56" s="255">
        <v>12</v>
      </c>
      <c r="BD56" s="127">
        <f t="shared" si="91"/>
        <v>36.363636363636367</v>
      </c>
      <c r="BE56" s="128">
        <f t="shared" si="92"/>
        <v>3.5608308605341246</v>
      </c>
      <c r="BF56" s="133">
        <f>(BC56/$AZ$128)*100</f>
        <v>0.75424261470773102</v>
      </c>
      <c r="BG56" s="256">
        <v>42</v>
      </c>
      <c r="BH56" s="124">
        <f>(BG56/BG$47)*100</f>
        <v>12.688821752265861</v>
      </c>
      <c r="BI56" s="125">
        <f>(BG56/$BG$128)*100</f>
        <v>2.5439127801332528</v>
      </c>
      <c r="BJ56" s="255">
        <v>6</v>
      </c>
      <c r="BK56" s="127">
        <f t="shared" si="93"/>
        <v>14.285714285714285</v>
      </c>
      <c r="BL56" s="128">
        <f>(BJ56/$BG$47)*100</f>
        <v>1.8126888217522661</v>
      </c>
      <c r="BM56" s="133">
        <f>(BJ56/$BG$128)*100</f>
        <v>0.36341611144760755</v>
      </c>
      <c r="BN56" s="257">
        <v>31</v>
      </c>
      <c r="BO56" s="342"/>
      <c r="BP56" s="131">
        <f>SUM(BN56:BO56)</f>
        <v>31</v>
      </c>
      <c r="BQ56" s="124">
        <f t="shared" si="94"/>
        <v>9.0909090909090917</v>
      </c>
      <c r="BR56" s="125">
        <f>(BP56/$BP$128)*100</f>
        <v>2.0680453635757172</v>
      </c>
      <c r="BS56" s="357">
        <v>9</v>
      </c>
      <c r="BT56" s="127">
        <f t="shared" si="95"/>
        <v>29.032258064516132</v>
      </c>
      <c r="BU56" s="128">
        <f t="shared" si="96"/>
        <v>2.6392961876832843</v>
      </c>
      <c r="BV56" s="133">
        <f>(BS56/$BP$128)*100</f>
        <v>0.60040026684456305</v>
      </c>
      <c r="BW56" s="257">
        <v>40</v>
      </c>
      <c r="BX56" s="342"/>
      <c r="BY56" s="131">
        <f>SUM(BW56:BX56)</f>
        <v>40</v>
      </c>
      <c r="BZ56" s="124">
        <f t="shared" si="97"/>
        <v>13.071895424836603</v>
      </c>
      <c r="CA56" s="125">
        <f>(BY56/$BY$128)*100</f>
        <v>2.7739251040221915</v>
      </c>
      <c r="CB56" s="357">
        <f>BY56-27</f>
        <v>13</v>
      </c>
      <c r="CC56" s="127">
        <f t="shared" si="98"/>
        <v>32.5</v>
      </c>
      <c r="CD56" s="128">
        <f t="shared" si="99"/>
        <v>4.2483660130718954</v>
      </c>
      <c r="CE56" s="133">
        <f>(CB56/$BY$128)*100</f>
        <v>0.90152565880721214</v>
      </c>
      <c r="CF56" s="257"/>
      <c r="CG56" s="342"/>
      <c r="CH56" s="131"/>
      <c r="CI56" s="124"/>
      <c r="CJ56" s="125"/>
      <c r="CK56" s="357"/>
      <c r="CL56" s="127"/>
      <c r="CM56" s="128"/>
      <c r="CN56" s="133"/>
    </row>
    <row r="57" spans="1:92" ht="23.25" customHeight="1">
      <c r="A57" s="121">
        <v>30436</v>
      </c>
      <c r="B57" s="253" t="s">
        <v>143</v>
      </c>
      <c r="C57" s="254"/>
      <c r="D57" s="124"/>
      <c r="E57" s="125"/>
      <c r="F57" s="255"/>
      <c r="G57" s="127"/>
      <c r="H57" s="128"/>
      <c r="I57" s="133"/>
      <c r="J57" s="254"/>
      <c r="K57" s="124"/>
      <c r="L57" s="125"/>
      <c r="M57" s="255"/>
      <c r="N57" s="127"/>
      <c r="O57" s="128"/>
      <c r="P57" s="133"/>
      <c r="Q57" s="254"/>
      <c r="R57" s="124"/>
      <c r="S57" s="125"/>
      <c r="T57" s="255"/>
      <c r="U57" s="127"/>
      <c r="V57" s="128"/>
      <c r="W57" s="133"/>
      <c r="X57" s="254"/>
      <c r="Y57" s="124"/>
      <c r="Z57" s="125"/>
      <c r="AA57" s="255"/>
      <c r="AB57" s="127"/>
      <c r="AC57" s="128"/>
      <c r="AD57" s="133"/>
      <c r="AE57" s="254"/>
      <c r="AF57" s="124"/>
      <c r="AG57" s="125"/>
      <c r="AH57" s="255"/>
      <c r="AI57" s="127"/>
      <c r="AJ57" s="128"/>
      <c r="AK57" s="133"/>
      <c r="AL57" s="254"/>
      <c r="AM57" s="124"/>
      <c r="AN57" s="125"/>
      <c r="AO57" s="255"/>
      <c r="AP57" s="127"/>
      <c r="AQ57" s="128"/>
      <c r="AR57" s="133"/>
      <c r="AS57" s="254">
        <v>16</v>
      </c>
      <c r="AT57" s="124">
        <f t="shared" ref="AT57" si="103">(AS57/AS$47)*100</f>
        <v>4.8929663608562688</v>
      </c>
      <c r="AU57" s="125">
        <f t="shared" ref="AU57" si="104">(AS57/$AS$128)*100</f>
        <v>0.93077370564281559</v>
      </c>
      <c r="AV57" s="255">
        <v>2</v>
      </c>
      <c r="AW57" s="127">
        <f t="shared" ref="AW57" si="105">(AV57/AS57)*100</f>
        <v>12.5</v>
      </c>
      <c r="AX57" s="128">
        <f t="shared" ref="AX57" si="106">(AV57/$AS$47)*100</f>
        <v>0.6116207951070336</v>
      </c>
      <c r="AY57" s="133">
        <f t="shared" ref="AY57" si="107">(AV57/$AS$128)*100</f>
        <v>0.11634671320535195</v>
      </c>
      <c r="AZ57" s="254">
        <v>14</v>
      </c>
      <c r="BA57" s="124">
        <f t="shared" ref="BA57" si="108">(AZ57/AZ$47)*100</f>
        <v>4.154302670623145</v>
      </c>
      <c r="BB57" s="125">
        <f t="shared" ref="BB57" si="109">(AZ57/$AZ$128)*100</f>
        <v>0.87994971715901948</v>
      </c>
      <c r="BC57" s="255">
        <v>4</v>
      </c>
      <c r="BD57" s="127">
        <f t="shared" ref="BD57" si="110">(BC57/AZ57)*100</f>
        <v>28.571428571428569</v>
      </c>
      <c r="BE57" s="128">
        <f t="shared" ref="BE57" si="111">(BC57/$AZ$47)*100</f>
        <v>1.1869436201780417</v>
      </c>
      <c r="BF57" s="133">
        <f t="shared" ref="BF57" si="112">(BC57/$AZ$128)*100</f>
        <v>0.25141420490257699</v>
      </c>
      <c r="BG57" s="256">
        <v>7</v>
      </c>
      <c r="BH57" s="124">
        <f>(BG57/BG$47)*100</f>
        <v>2.1148036253776437</v>
      </c>
      <c r="BI57" s="125">
        <f t="shared" ref="BI57" si="113">(BG57/$BG$128)*100</f>
        <v>0.4239854633555421</v>
      </c>
      <c r="BJ57" s="255"/>
      <c r="BK57" s="127">
        <f t="shared" ref="BK57" si="114">(BJ57/BG57)*100</f>
        <v>0</v>
      </c>
      <c r="BL57" s="128">
        <f>(BJ57/$BG$47)*100</f>
        <v>0</v>
      </c>
      <c r="BM57" s="133">
        <f t="shared" ref="BM57" si="115">(BJ57/$BG$128)*100</f>
        <v>0</v>
      </c>
      <c r="BN57" s="257">
        <v>7</v>
      </c>
      <c r="BO57" s="342"/>
      <c r="BP57" s="131">
        <f>SUM(BN57:BO57)</f>
        <v>7</v>
      </c>
      <c r="BQ57" s="124">
        <f t="shared" ref="BQ57" si="116">(BP57/BP$47)*100</f>
        <v>2.0527859237536656</v>
      </c>
      <c r="BR57" s="125">
        <f t="shared" ref="BR57" si="117">(BP57/$BP$128)*100</f>
        <v>0.46697798532354906</v>
      </c>
      <c r="BS57" s="357">
        <v>4</v>
      </c>
      <c r="BT57" s="127">
        <f t="shared" ref="BT57" si="118">(BS57/BP57)*100</f>
        <v>57.142857142857139</v>
      </c>
      <c r="BU57" s="128">
        <f t="shared" ref="BU57" si="119">(BS57/BP$47)*100</f>
        <v>1.1730205278592376</v>
      </c>
      <c r="BV57" s="133">
        <f t="shared" ref="BV57" si="120">(BS57/$BP$128)*100</f>
        <v>0.26684456304202797</v>
      </c>
      <c r="BW57" s="257">
        <v>7</v>
      </c>
      <c r="BX57" s="342"/>
      <c r="BY57" s="131">
        <f>SUM(BW57:BX57)</f>
        <v>7</v>
      </c>
      <c r="BZ57" s="124">
        <f t="shared" ref="BZ57" si="121">(BY57/BY$47)*100</f>
        <v>2.2875816993464051</v>
      </c>
      <c r="CA57" s="125">
        <f t="shared" ref="CA57" si="122">(BY57/$BY$128)*100</f>
        <v>0.48543689320388345</v>
      </c>
      <c r="CB57" s="357">
        <f>BY57-4</f>
        <v>3</v>
      </c>
      <c r="CC57" s="127">
        <f t="shared" ref="CC57" si="123">(CB57/BY57)*100</f>
        <v>42.857142857142854</v>
      </c>
      <c r="CD57" s="128">
        <f t="shared" ref="CD57" si="124">(CB57/BY$47)*100</f>
        <v>0.98039215686274506</v>
      </c>
      <c r="CE57" s="133">
        <f t="shared" ref="CE57" si="125">(CB57/$BY$128)*100</f>
        <v>0.20804438280166435</v>
      </c>
      <c r="CF57" s="257"/>
      <c r="CG57" s="342"/>
      <c r="CH57" s="131"/>
      <c r="CI57" s="124"/>
      <c r="CJ57" s="125"/>
      <c r="CK57" s="357"/>
      <c r="CL57" s="127"/>
      <c r="CM57" s="128"/>
      <c r="CN57" s="133"/>
    </row>
    <row r="58" spans="1:92" ht="23.25" customHeight="1">
      <c r="A58" s="121">
        <v>30446</v>
      </c>
      <c r="B58" s="253" t="s">
        <v>265</v>
      </c>
      <c r="C58" s="254"/>
      <c r="D58" s="124"/>
      <c r="E58" s="125"/>
      <c r="F58" s="255"/>
      <c r="G58" s="127"/>
      <c r="H58" s="128"/>
      <c r="I58" s="133"/>
      <c r="J58" s="254"/>
      <c r="K58" s="124"/>
      <c r="L58" s="125"/>
      <c r="M58" s="255"/>
      <c r="N58" s="127"/>
      <c r="O58" s="128"/>
      <c r="P58" s="133"/>
      <c r="Q58" s="254"/>
      <c r="R58" s="124"/>
      <c r="S58" s="125"/>
      <c r="T58" s="255"/>
      <c r="U58" s="127"/>
      <c r="V58" s="128"/>
      <c r="W58" s="133"/>
      <c r="X58" s="254"/>
      <c r="Y58" s="124"/>
      <c r="Z58" s="125"/>
      <c r="AA58" s="255"/>
      <c r="AB58" s="127"/>
      <c r="AC58" s="128"/>
      <c r="AD58" s="133"/>
      <c r="AE58" s="254"/>
      <c r="AF58" s="124"/>
      <c r="AG58" s="125"/>
      <c r="AH58" s="255"/>
      <c r="AI58" s="127"/>
      <c r="AJ58" s="128"/>
      <c r="AK58" s="133"/>
      <c r="AL58" s="254"/>
      <c r="AM58" s="124"/>
      <c r="AN58" s="125"/>
      <c r="AO58" s="255"/>
      <c r="AP58" s="127"/>
      <c r="AQ58" s="128"/>
      <c r="AR58" s="133"/>
      <c r="AS58" s="254"/>
      <c r="AT58" s="124"/>
      <c r="AU58" s="125"/>
      <c r="AV58" s="255"/>
      <c r="AW58" s="127"/>
      <c r="AX58" s="128"/>
      <c r="AY58" s="133"/>
      <c r="AZ58" s="254"/>
      <c r="BA58" s="124"/>
      <c r="BB58" s="125"/>
      <c r="BC58" s="255"/>
      <c r="BD58" s="127"/>
      <c r="BE58" s="128"/>
      <c r="BF58" s="133"/>
      <c r="BG58" s="256"/>
      <c r="BH58" s="124"/>
      <c r="BI58" s="125"/>
      <c r="BJ58" s="255"/>
      <c r="BK58" s="127"/>
      <c r="BL58" s="128"/>
      <c r="BM58" s="133"/>
      <c r="BN58" s="257"/>
      <c r="BO58" s="342"/>
      <c r="BP58" s="131"/>
      <c r="BQ58" s="124"/>
      <c r="BR58" s="125"/>
      <c r="BS58" s="357"/>
      <c r="BT58" s="127"/>
      <c r="BU58" s="128"/>
      <c r="BV58" s="133"/>
      <c r="BW58" s="257"/>
      <c r="BX58" s="342"/>
      <c r="BY58" s="131"/>
      <c r="BZ58" s="124"/>
      <c r="CA58" s="125"/>
      <c r="CB58" s="357"/>
      <c r="CC58" s="127"/>
      <c r="CD58" s="128"/>
      <c r="CE58" s="133"/>
      <c r="CF58" s="257">
        <v>38</v>
      </c>
      <c r="CG58" s="342">
        <v>23</v>
      </c>
      <c r="CH58" s="131">
        <f t="shared" si="100"/>
        <v>61</v>
      </c>
      <c r="CI58" s="124">
        <f t="shared" ref="CI58" si="126">(CH58/CH$47)*100</f>
        <v>15.211970074812967</v>
      </c>
      <c r="CJ58" s="125">
        <f t="shared" si="64"/>
        <v>3.9405684754521961</v>
      </c>
      <c r="CK58" s="357">
        <f>CH58-37</f>
        <v>24</v>
      </c>
      <c r="CL58" s="127">
        <f t="shared" si="22"/>
        <v>39.344262295081968</v>
      </c>
      <c r="CM58" s="128">
        <f t="shared" ref="CM58" si="127">(CK58/CH$47)*100</f>
        <v>5.9850374064837908</v>
      </c>
      <c r="CN58" s="133">
        <f t="shared" si="18"/>
        <v>1.5503875968992249</v>
      </c>
    </row>
    <row r="59" spans="1:92" ht="23.25" customHeight="1">
      <c r="A59" s="121">
        <v>30456</v>
      </c>
      <c r="B59" s="253" t="s">
        <v>266</v>
      </c>
      <c r="C59" s="254"/>
      <c r="D59" s="124"/>
      <c r="E59" s="125"/>
      <c r="F59" s="255"/>
      <c r="G59" s="127"/>
      <c r="H59" s="128"/>
      <c r="I59" s="133"/>
      <c r="J59" s="254"/>
      <c r="K59" s="124"/>
      <c r="L59" s="125"/>
      <c r="M59" s="255"/>
      <c r="N59" s="127"/>
      <c r="O59" s="128"/>
      <c r="P59" s="133"/>
      <c r="Q59" s="254"/>
      <c r="R59" s="124"/>
      <c r="S59" s="125"/>
      <c r="T59" s="255"/>
      <c r="U59" s="127"/>
      <c r="V59" s="128"/>
      <c r="W59" s="133"/>
      <c r="X59" s="254"/>
      <c r="Y59" s="124"/>
      <c r="Z59" s="125"/>
      <c r="AA59" s="255"/>
      <c r="AB59" s="127"/>
      <c r="AC59" s="128"/>
      <c r="AD59" s="133"/>
      <c r="AE59" s="254"/>
      <c r="AF59" s="124"/>
      <c r="AG59" s="125"/>
      <c r="AH59" s="255"/>
      <c r="AI59" s="127"/>
      <c r="AJ59" s="128"/>
      <c r="AK59" s="133"/>
      <c r="AL59" s="254"/>
      <c r="AM59" s="124"/>
      <c r="AN59" s="125"/>
      <c r="AO59" s="255"/>
      <c r="AP59" s="127"/>
      <c r="AQ59" s="128"/>
      <c r="AR59" s="133"/>
      <c r="AS59" s="254"/>
      <c r="AT59" s="124"/>
      <c r="AU59" s="125"/>
      <c r="AV59" s="255"/>
      <c r="AW59" s="127"/>
      <c r="AX59" s="128"/>
      <c r="AY59" s="133"/>
      <c r="AZ59" s="254"/>
      <c r="BA59" s="124"/>
      <c r="BB59" s="125"/>
      <c r="BC59" s="255"/>
      <c r="BD59" s="127"/>
      <c r="BE59" s="128"/>
      <c r="BF59" s="133"/>
      <c r="BG59" s="256"/>
      <c r="BH59" s="124"/>
      <c r="BI59" s="125"/>
      <c r="BJ59" s="255"/>
      <c r="BK59" s="127"/>
      <c r="BL59" s="128"/>
      <c r="BM59" s="133"/>
      <c r="BN59" s="257"/>
      <c r="BO59" s="342"/>
      <c r="BP59" s="131"/>
      <c r="BQ59" s="124"/>
      <c r="BR59" s="125"/>
      <c r="BS59" s="357"/>
      <c r="BT59" s="127"/>
      <c r="BU59" s="128"/>
      <c r="BV59" s="133"/>
      <c r="BW59" s="257"/>
      <c r="BX59" s="342"/>
      <c r="BY59" s="131"/>
      <c r="BZ59" s="124"/>
      <c r="CA59" s="125"/>
      <c r="CB59" s="357"/>
      <c r="CC59" s="127"/>
      <c r="CD59" s="128"/>
      <c r="CE59" s="133"/>
      <c r="CF59" s="257">
        <v>41</v>
      </c>
      <c r="CG59" s="342">
        <v>27</v>
      </c>
      <c r="CH59" s="131">
        <f t="shared" si="100"/>
        <v>68</v>
      </c>
      <c r="CI59" s="124">
        <f t="shared" ref="CI59" si="128">(CH59/CH$47)*100</f>
        <v>16.957605985037407</v>
      </c>
      <c r="CJ59" s="125">
        <f t="shared" si="64"/>
        <v>4.3927648578811365</v>
      </c>
      <c r="CK59" s="357">
        <f>CH59-58</f>
        <v>10</v>
      </c>
      <c r="CL59" s="127">
        <f t="shared" si="22"/>
        <v>14.705882352941178</v>
      </c>
      <c r="CM59" s="128">
        <f t="shared" ref="CM59" si="129">(CK59/CH$47)*100</f>
        <v>2.4937655860349128</v>
      </c>
      <c r="CN59" s="133">
        <f t="shared" si="18"/>
        <v>0.64599483204134367</v>
      </c>
    </row>
    <row r="60" spans="1:92" ht="23.25" customHeight="1">
      <c r="A60" s="121">
        <v>30466</v>
      </c>
      <c r="B60" s="253" t="s">
        <v>267</v>
      </c>
      <c r="C60" s="254"/>
      <c r="D60" s="124"/>
      <c r="E60" s="125"/>
      <c r="F60" s="255"/>
      <c r="G60" s="127"/>
      <c r="H60" s="128"/>
      <c r="I60" s="133"/>
      <c r="J60" s="254"/>
      <c r="K60" s="124"/>
      <c r="L60" s="125"/>
      <c r="M60" s="255"/>
      <c r="N60" s="127"/>
      <c r="O60" s="128"/>
      <c r="P60" s="133"/>
      <c r="Q60" s="254"/>
      <c r="R60" s="124"/>
      <c r="S60" s="125"/>
      <c r="T60" s="255"/>
      <c r="U60" s="127"/>
      <c r="V60" s="128"/>
      <c r="W60" s="133"/>
      <c r="X60" s="254"/>
      <c r="Y60" s="124"/>
      <c r="Z60" s="125"/>
      <c r="AA60" s="255"/>
      <c r="AB60" s="127"/>
      <c r="AC60" s="128"/>
      <c r="AD60" s="133"/>
      <c r="AE60" s="254"/>
      <c r="AF60" s="124"/>
      <c r="AG60" s="125"/>
      <c r="AH60" s="255"/>
      <c r="AI60" s="127"/>
      <c r="AJ60" s="128"/>
      <c r="AK60" s="133"/>
      <c r="AL60" s="254"/>
      <c r="AM60" s="124"/>
      <c r="AN60" s="125"/>
      <c r="AO60" s="255"/>
      <c r="AP60" s="127"/>
      <c r="AQ60" s="128"/>
      <c r="AR60" s="133"/>
      <c r="AS60" s="254"/>
      <c r="AT60" s="124"/>
      <c r="AU60" s="125"/>
      <c r="AV60" s="255"/>
      <c r="AW60" s="127"/>
      <c r="AX60" s="128"/>
      <c r="AY60" s="133"/>
      <c r="AZ60" s="254"/>
      <c r="BA60" s="124"/>
      <c r="BB60" s="125"/>
      <c r="BC60" s="255"/>
      <c r="BD60" s="127"/>
      <c r="BE60" s="128"/>
      <c r="BF60" s="133"/>
      <c r="BG60" s="256"/>
      <c r="BH60" s="124"/>
      <c r="BI60" s="125"/>
      <c r="BJ60" s="255"/>
      <c r="BK60" s="127"/>
      <c r="BL60" s="128"/>
      <c r="BM60" s="133"/>
      <c r="BN60" s="257"/>
      <c r="BO60" s="342"/>
      <c r="BP60" s="131"/>
      <c r="BQ60" s="124"/>
      <c r="BR60" s="125"/>
      <c r="BS60" s="357"/>
      <c r="BT60" s="127"/>
      <c r="BU60" s="128"/>
      <c r="BV60" s="133"/>
      <c r="BW60" s="257"/>
      <c r="BX60" s="342"/>
      <c r="BY60" s="131"/>
      <c r="BZ60" s="124"/>
      <c r="CA60" s="125"/>
      <c r="CB60" s="357"/>
      <c r="CC60" s="127"/>
      <c r="CD60" s="128"/>
      <c r="CE60" s="133"/>
      <c r="CF60" s="257">
        <v>9</v>
      </c>
      <c r="CG60" s="342">
        <v>16</v>
      </c>
      <c r="CH60" s="131">
        <f t="shared" si="100"/>
        <v>25</v>
      </c>
      <c r="CI60" s="124">
        <f t="shared" si="101"/>
        <v>6.2344139650872821</v>
      </c>
      <c r="CJ60" s="125">
        <f t="shared" si="64"/>
        <v>1.614987080103359</v>
      </c>
      <c r="CK60" s="357">
        <f>CH60-18</f>
        <v>7</v>
      </c>
      <c r="CL60" s="127">
        <f t="shared" si="22"/>
        <v>28.000000000000004</v>
      </c>
      <c r="CM60" s="128">
        <f t="shared" si="102"/>
        <v>1.7456359102244388</v>
      </c>
      <c r="CN60" s="133">
        <f t="shared" si="18"/>
        <v>0.45219638242894056</v>
      </c>
    </row>
    <row r="61" spans="1:92" s="242" customFormat="1" ht="23.25" customHeight="1">
      <c r="A61" s="420" t="s">
        <v>136</v>
      </c>
      <c r="B61" s="421"/>
      <c r="C61" s="243">
        <f>SUM(C62)</f>
        <v>111</v>
      </c>
      <c r="D61" s="244">
        <f>(C61/C$47)*100</f>
        <v>34.6875</v>
      </c>
      <c r="E61" s="250">
        <f>(C61/$C$128)*100</f>
        <v>5.7098765432098766</v>
      </c>
      <c r="F61" s="246">
        <f>SUM(F62)</f>
        <v>34</v>
      </c>
      <c r="G61" s="247">
        <f t="shared" ref="G61:G69" si="130">(F61/C61)*100</f>
        <v>30.630630630630627</v>
      </c>
      <c r="H61" s="248">
        <f>(F61/C$47)*100</f>
        <v>10.625</v>
      </c>
      <c r="I61" s="249">
        <f>(F61/$C$128)*100</f>
        <v>1.7489711934156378</v>
      </c>
      <c r="J61" s="243">
        <f>SUM(J62)</f>
        <v>110</v>
      </c>
      <c r="K61" s="244">
        <f>(J61/J$47)*100</f>
        <v>37.162162162162161</v>
      </c>
      <c r="L61" s="250">
        <f>(J61/$J$128)*100</f>
        <v>5.8855002675227395</v>
      </c>
      <c r="M61" s="246">
        <f>SUM(M62)</f>
        <v>39</v>
      </c>
      <c r="N61" s="247">
        <f t="shared" ref="N61:N69" si="131">(M61/J61)*100</f>
        <v>35.454545454545453</v>
      </c>
      <c r="O61" s="248">
        <f>(M61/J$47)*100</f>
        <v>13.175675675675674</v>
      </c>
      <c r="P61" s="249">
        <f>(M61/$J$128)*100</f>
        <v>2.086677367576244</v>
      </c>
      <c r="Q61" s="243">
        <f>SUM(Q62)</f>
        <v>128</v>
      </c>
      <c r="R61" s="244">
        <f>(Q61/Q$47)*100</f>
        <v>33.333333333333329</v>
      </c>
      <c r="S61" s="250">
        <f>(Q61/$Q$128)*100</f>
        <v>7.0992789794786475</v>
      </c>
      <c r="T61" s="246">
        <f>SUM(T62)</f>
        <v>32</v>
      </c>
      <c r="U61" s="247">
        <f t="shared" ref="U61:U69" si="132">(T61/Q61)*100</f>
        <v>25</v>
      </c>
      <c r="V61" s="248">
        <f>(T61/Q$47)*100</f>
        <v>8.3333333333333321</v>
      </c>
      <c r="W61" s="249">
        <f>(T61/$Q$128)*100</f>
        <v>1.7748197448696619</v>
      </c>
      <c r="X61" s="243">
        <f>SUM(X62)</f>
        <v>110</v>
      </c>
      <c r="Y61" s="244">
        <f>(X61/X$47)*100</f>
        <v>31.339031339031337</v>
      </c>
      <c r="Z61" s="250">
        <f>(X61/$X$128)*100</f>
        <v>6.3145809414466125</v>
      </c>
      <c r="AA61" s="246">
        <f>SUM(AA62)</f>
        <v>28</v>
      </c>
      <c r="AB61" s="247">
        <f t="shared" ref="AB61:AB69" si="133">(AA61/X61)*100</f>
        <v>25.454545454545453</v>
      </c>
      <c r="AC61" s="248">
        <f>(AA61/X$47)*100</f>
        <v>7.9772079772079767</v>
      </c>
      <c r="AD61" s="249">
        <f>(AA61/$X$128)*100</f>
        <v>1.6073478760045925</v>
      </c>
      <c r="AE61" s="243">
        <f>SUM(AE62)</f>
        <v>83</v>
      </c>
      <c r="AF61" s="244">
        <f>(AE61/AE$47)*100</f>
        <v>45.355191256830601</v>
      </c>
      <c r="AG61" s="250">
        <f>(AE61/$AE$128)*100</f>
        <v>7.0279424216765456</v>
      </c>
      <c r="AH61" s="246">
        <f>SUM(AH62,AH53,AH54)</f>
        <v>19</v>
      </c>
      <c r="AI61" s="247">
        <f t="shared" ref="AI61:AI69" si="134">(AH61/AE61)*100</f>
        <v>22.891566265060241</v>
      </c>
      <c r="AJ61" s="248">
        <f>(AH61/AE$47)*100</f>
        <v>10.382513661202186</v>
      </c>
      <c r="AK61" s="249">
        <f>(AH61/$AE$128)*100</f>
        <v>1.6088060965283657</v>
      </c>
      <c r="AL61" s="243">
        <f>SUM(AL62)</f>
        <v>75</v>
      </c>
      <c r="AM61" s="244">
        <f>(AL61/AL$47)*100</f>
        <v>34.090909090909086</v>
      </c>
      <c r="AN61" s="250">
        <f>(AL61/$AL$128)*100</f>
        <v>5.6179775280898872</v>
      </c>
      <c r="AO61" s="246">
        <f>SUM(AO62)</f>
        <v>23</v>
      </c>
      <c r="AP61" s="247">
        <f>(AO61/AL61)*100</f>
        <v>30.666666666666664</v>
      </c>
      <c r="AQ61" s="248">
        <f>(AO61/$AL$47)*100</f>
        <v>10.454545454545453</v>
      </c>
      <c r="AR61" s="249">
        <f>(AO61/$AL$128)*100</f>
        <v>1.7228464419475655</v>
      </c>
      <c r="AS61" s="243">
        <f>SUM(AS62)</f>
        <v>126</v>
      </c>
      <c r="AT61" s="244">
        <f t="shared" si="87"/>
        <v>38.532110091743121</v>
      </c>
      <c r="AU61" s="250">
        <f>(AS61/$AS$128)*100</f>
        <v>7.3298429319371721</v>
      </c>
      <c r="AV61" s="246">
        <f>SUM(AV62)</f>
        <v>37</v>
      </c>
      <c r="AW61" s="247">
        <f t="shared" si="88"/>
        <v>29.365079365079367</v>
      </c>
      <c r="AX61" s="248">
        <f t="shared" si="89"/>
        <v>11.314984709480122</v>
      </c>
      <c r="AY61" s="249">
        <f>(AV61/$AS$128)*100</f>
        <v>2.1524141942990109</v>
      </c>
      <c r="AZ61" s="243">
        <f>SUM(AZ62)</f>
        <v>146</v>
      </c>
      <c r="BA61" s="244">
        <f t="shared" si="90"/>
        <v>43.323442136498521</v>
      </c>
      <c r="BB61" s="250">
        <f>(AZ61/$AZ$128)*100</f>
        <v>9.176618478944059</v>
      </c>
      <c r="BC61" s="246">
        <f>SUM(BC62)</f>
        <v>36</v>
      </c>
      <c r="BD61" s="247">
        <f t="shared" si="91"/>
        <v>24.657534246575342</v>
      </c>
      <c r="BE61" s="248">
        <f t="shared" si="92"/>
        <v>10.682492581602373</v>
      </c>
      <c r="BF61" s="249">
        <f>(BC61/$AZ$128)*100</f>
        <v>2.2627278441231931</v>
      </c>
      <c r="BG61" s="251">
        <f>SUM(BG62)</f>
        <v>139</v>
      </c>
      <c r="BH61" s="244">
        <f t="shared" si="83"/>
        <v>41.993957703927492</v>
      </c>
      <c r="BI61" s="250">
        <f>(BG61/$BG$128)*100</f>
        <v>8.4191399152029067</v>
      </c>
      <c r="BJ61" s="246">
        <f>SUM(BJ62)</f>
        <v>40</v>
      </c>
      <c r="BK61" s="247">
        <f t="shared" si="93"/>
        <v>28.776978417266186</v>
      </c>
      <c r="BL61" s="248">
        <f t="shared" si="84"/>
        <v>12.084592145015106</v>
      </c>
      <c r="BM61" s="249">
        <f>(BJ61/$BG$128)*100</f>
        <v>2.4227740763173835</v>
      </c>
      <c r="BN61" s="252">
        <f>SUM(BN62)</f>
        <v>152</v>
      </c>
      <c r="BO61" s="341">
        <f>SUM(BO62,BO53,BO54)</f>
        <v>0</v>
      </c>
      <c r="BP61" s="350">
        <f t="shared" si="19"/>
        <v>152</v>
      </c>
      <c r="BQ61" s="244">
        <f t="shared" si="94"/>
        <v>44.574780058651022</v>
      </c>
      <c r="BR61" s="250">
        <f>(BP61/$BP$128)*100</f>
        <v>10.140093395597065</v>
      </c>
      <c r="BS61" s="356">
        <f>SUM(BS62)</f>
        <v>47</v>
      </c>
      <c r="BT61" s="247">
        <f t="shared" si="95"/>
        <v>30.921052631578949</v>
      </c>
      <c r="BU61" s="248">
        <f t="shared" si="96"/>
        <v>13.782991202346039</v>
      </c>
      <c r="BV61" s="249">
        <f>(BS61/$BP$128)*100</f>
        <v>3.1354236157438291</v>
      </c>
      <c r="BW61" s="252">
        <f>SUM(BW62)</f>
        <v>131</v>
      </c>
      <c r="BX61" s="341">
        <f>SUM(BX62,BX53,BX54)</f>
        <v>0</v>
      </c>
      <c r="BY61" s="350">
        <f t="shared" ref="BY61:BY66" si="135">SUM(BW61:BX61)</f>
        <v>131</v>
      </c>
      <c r="BZ61" s="244">
        <f t="shared" si="97"/>
        <v>42.810457516339866</v>
      </c>
      <c r="CA61" s="250">
        <f>(BY61/$BY$128)*100</f>
        <v>9.0846047156726772</v>
      </c>
      <c r="CB61" s="356">
        <f>SUM(CB62)</f>
        <v>42</v>
      </c>
      <c r="CC61" s="247">
        <f t="shared" si="98"/>
        <v>32.061068702290072</v>
      </c>
      <c r="CD61" s="248">
        <f t="shared" si="99"/>
        <v>13.725490196078432</v>
      </c>
      <c r="CE61" s="249">
        <f>(CB61/$BY$128)*100</f>
        <v>2.912621359223301</v>
      </c>
      <c r="CF61" s="252">
        <f>SUM(CF62)</f>
        <v>138</v>
      </c>
      <c r="CG61" s="341">
        <f>SUM(CG62)</f>
        <v>0</v>
      </c>
      <c r="CH61" s="350">
        <f t="shared" ref="CH61:CH66" si="136">SUM(CF61:CG61)</f>
        <v>138</v>
      </c>
      <c r="CI61" s="244">
        <f t="shared" si="101"/>
        <v>34.413965087281795</v>
      </c>
      <c r="CJ61" s="250">
        <f t="shared" si="64"/>
        <v>8.9147286821705425</v>
      </c>
      <c r="CK61" s="356">
        <f>SUM(CK62)</f>
        <v>43</v>
      </c>
      <c r="CL61" s="247">
        <f t="shared" si="22"/>
        <v>31.159420289855071</v>
      </c>
      <c r="CM61" s="248">
        <f t="shared" si="102"/>
        <v>10.723192019950124</v>
      </c>
      <c r="CN61" s="249">
        <f t="shared" si="18"/>
        <v>2.7777777777777777</v>
      </c>
    </row>
    <row r="62" spans="1:92" s="242" customFormat="1" ht="23.25" customHeight="1">
      <c r="A62" s="305">
        <v>30206</v>
      </c>
      <c r="B62" s="306" t="s">
        <v>137</v>
      </c>
      <c r="C62" s="261">
        <f>SUM(C63:C64)</f>
        <v>111</v>
      </c>
      <c r="D62" s="262">
        <f>(C62/C$47)*100</f>
        <v>34.6875</v>
      </c>
      <c r="E62" s="263">
        <f>(C62/$C$128)*100</f>
        <v>5.7098765432098766</v>
      </c>
      <c r="F62" s="264">
        <f>SUM(F63:F64)</f>
        <v>34</v>
      </c>
      <c r="G62" s="265">
        <f t="shared" si="130"/>
        <v>30.630630630630627</v>
      </c>
      <c r="H62" s="266">
        <f>(F62/C$47)*100</f>
        <v>10.625</v>
      </c>
      <c r="I62" s="267">
        <f>(F62/$C$128)*100</f>
        <v>1.7489711934156378</v>
      </c>
      <c r="J62" s="261">
        <f>SUM(J63:J64)</f>
        <v>110</v>
      </c>
      <c r="K62" s="262">
        <f>(J62/J$47)*100</f>
        <v>37.162162162162161</v>
      </c>
      <c r="L62" s="263">
        <f>(J62/$J$128)*100</f>
        <v>5.8855002675227395</v>
      </c>
      <c r="M62" s="264">
        <f>SUM(M63:M64)</f>
        <v>39</v>
      </c>
      <c r="N62" s="265">
        <f t="shared" si="131"/>
        <v>35.454545454545453</v>
      </c>
      <c r="O62" s="266">
        <f>(M62/J$47)*100</f>
        <v>13.175675675675674</v>
      </c>
      <c r="P62" s="267">
        <f>(M62/$J$128)*100</f>
        <v>2.086677367576244</v>
      </c>
      <c r="Q62" s="261">
        <f>SUM(Q63:Q64)</f>
        <v>128</v>
      </c>
      <c r="R62" s="262">
        <f>(Q62/Q$47)*100</f>
        <v>33.333333333333329</v>
      </c>
      <c r="S62" s="263">
        <f>(Q62/$Q$128)*100</f>
        <v>7.0992789794786475</v>
      </c>
      <c r="T62" s="264">
        <f>SUM(T63:T64)</f>
        <v>32</v>
      </c>
      <c r="U62" s="265">
        <f t="shared" si="132"/>
        <v>25</v>
      </c>
      <c r="V62" s="266">
        <f>(T62/Q$47)*100</f>
        <v>8.3333333333333321</v>
      </c>
      <c r="W62" s="267">
        <f>(T62/$Q$128)*100</f>
        <v>1.7748197448696619</v>
      </c>
      <c r="X62" s="261">
        <f>SUM(X63:X64)</f>
        <v>110</v>
      </c>
      <c r="Y62" s="262">
        <f>(X62/X$47)*100</f>
        <v>31.339031339031337</v>
      </c>
      <c r="Z62" s="263">
        <f>(X62/$X$128)*100</f>
        <v>6.3145809414466125</v>
      </c>
      <c r="AA62" s="264">
        <f>SUM(AA63:AA64)</f>
        <v>28</v>
      </c>
      <c r="AB62" s="265">
        <f t="shared" si="133"/>
        <v>25.454545454545453</v>
      </c>
      <c r="AC62" s="266">
        <f>(AA62/X$47)*100</f>
        <v>7.9772079772079767</v>
      </c>
      <c r="AD62" s="267">
        <f>(AA62/$X$128)*100</f>
        <v>1.6073478760045925</v>
      </c>
      <c r="AE62" s="261">
        <f>SUM(AE63:AE64)</f>
        <v>83</v>
      </c>
      <c r="AF62" s="262">
        <f>(AE62/AE$47)*100</f>
        <v>45.355191256830601</v>
      </c>
      <c r="AG62" s="263">
        <f>(AE62/$AE$128)*100</f>
        <v>7.0279424216765456</v>
      </c>
      <c r="AH62" s="264">
        <f>SUM(AH63:AH64)</f>
        <v>19</v>
      </c>
      <c r="AI62" s="265">
        <f t="shared" si="134"/>
        <v>22.891566265060241</v>
      </c>
      <c r="AJ62" s="266">
        <f>(AH62/AE$47)*100</f>
        <v>10.382513661202186</v>
      </c>
      <c r="AK62" s="267">
        <f>(AH62/$AE$128)*100</f>
        <v>1.6088060965283657</v>
      </c>
      <c r="AL62" s="261">
        <f>SUM(AL63:AL64)</f>
        <v>75</v>
      </c>
      <c r="AM62" s="262">
        <f>(AL62/AL$47)*100</f>
        <v>34.090909090909086</v>
      </c>
      <c r="AN62" s="263">
        <f>(AL62/$AL$128)*100</f>
        <v>5.6179775280898872</v>
      </c>
      <c r="AO62" s="264">
        <f>SUM(AO63:AO64)</f>
        <v>23</v>
      </c>
      <c r="AP62" s="265">
        <f>(AO62/AL62)*100</f>
        <v>30.666666666666664</v>
      </c>
      <c r="AQ62" s="266">
        <f>(AO62/$AL$47)*100</f>
        <v>10.454545454545453</v>
      </c>
      <c r="AR62" s="267">
        <f>(AO62/$AL$128)*100</f>
        <v>1.7228464419475655</v>
      </c>
      <c r="AS62" s="261">
        <f>SUM(AS63:AS64)</f>
        <v>126</v>
      </c>
      <c r="AT62" s="262">
        <f t="shared" si="87"/>
        <v>38.532110091743121</v>
      </c>
      <c r="AU62" s="263">
        <f>(AS62/$AS$128)*100</f>
        <v>7.3298429319371721</v>
      </c>
      <c r="AV62" s="264">
        <f>SUM(AV63:AV64)</f>
        <v>37</v>
      </c>
      <c r="AW62" s="265">
        <f t="shared" si="88"/>
        <v>29.365079365079367</v>
      </c>
      <c r="AX62" s="266">
        <f t="shared" si="89"/>
        <v>11.314984709480122</v>
      </c>
      <c r="AY62" s="267">
        <f>(AV62/$AS$128)*100</f>
        <v>2.1524141942990109</v>
      </c>
      <c r="AZ62" s="261">
        <f>SUM(AZ63:AZ64)</f>
        <v>146</v>
      </c>
      <c r="BA62" s="262">
        <f t="shared" si="90"/>
        <v>43.323442136498521</v>
      </c>
      <c r="BB62" s="263">
        <f>(AZ62/$AZ$128)*100</f>
        <v>9.176618478944059</v>
      </c>
      <c r="BC62" s="264">
        <f>SUM(BC63:BC64)</f>
        <v>36</v>
      </c>
      <c r="BD62" s="265">
        <f t="shared" si="91"/>
        <v>24.657534246575342</v>
      </c>
      <c r="BE62" s="266">
        <f t="shared" si="92"/>
        <v>10.682492581602373</v>
      </c>
      <c r="BF62" s="267">
        <f>(BC62/$AZ$128)*100</f>
        <v>2.2627278441231931</v>
      </c>
      <c r="BG62" s="268">
        <f>SUM(BG63:BG64)</f>
        <v>139</v>
      </c>
      <c r="BH62" s="262">
        <f t="shared" si="83"/>
        <v>41.993957703927492</v>
      </c>
      <c r="BI62" s="263">
        <f>(BG62/$BG$128)*100</f>
        <v>8.4191399152029067</v>
      </c>
      <c r="BJ62" s="264">
        <f>SUM(BJ63:BJ64)</f>
        <v>40</v>
      </c>
      <c r="BK62" s="265">
        <f t="shared" si="93"/>
        <v>28.776978417266186</v>
      </c>
      <c r="BL62" s="266">
        <f t="shared" si="84"/>
        <v>12.084592145015106</v>
      </c>
      <c r="BM62" s="267">
        <f>(BJ62/$BG$128)*100</f>
        <v>2.4227740763173835</v>
      </c>
      <c r="BN62" s="269">
        <f>SUM(BN63:BN64)</f>
        <v>152</v>
      </c>
      <c r="BO62" s="343">
        <f>SUM(BO63:BO64)</f>
        <v>0</v>
      </c>
      <c r="BP62" s="351">
        <f t="shared" si="19"/>
        <v>152</v>
      </c>
      <c r="BQ62" s="262">
        <f t="shared" si="94"/>
        <v>44.574780058651022</v>
      </c>
      <c r="BR62" s="263">
        <f>(BP62/$BP$128)*100</f>
        <v>10.140093395597065</v>
      </c>
      <c r="BS62" s="358">
        <f>SUM(BS63:BS64)</f>
        <v>47</v>
      </c>
      <c r="BT62" s="265">
        <f t="shared" si="95"/>
        <v>30.921052631578949</v>
      </c>
      <c r="BU62" s="266">
        <f t="shared" si="96"/>
        <v>13.782991202346039</v>
      </c>
      <c r="BV62" s="267">
        <f>(BS62/$BP$128)*100</f>
        <v>3.1354236157438291</v>
      </c>
      <c r="BW62" s="269">
        <f>SUM(BW63:BW64)</f>
        <v>131</v>
      </c>
      <c r="BX62" s="343">
        <f>SUM(BX63:BX64)</f>
        <v>0</v>
      </c>
      <c r="BY62" s="351">
        <f t="shared" si="135"/>
        <v>131</v>
      </c>
      <c r="BZ62" s="262">
        <f t="shared" si="97"/>
        <v>42.810457516339866</v>
      </c>
      <c r="CA62" s="263">
        <f>(BY62/$BY$128)*100</f>
        <v>9.0846047156726772</v>
      </c>
      <c r="CB62" s="358">
        <f>SUM(CB63:CB64)</f>
        <v>42</v>
      </c>
      <c r="CC62" s="265">
        <f t="shared" si="98"/>
        <v>32.061068702290072</v>
      </c>
      <c r="CD62" s="266">
        <f t="shared" si="99"/>
        <v>13.725490196078432</v>
      </c>
      <c r="CE62" s="267">
        <f>(CB62/$BY$128)*100</f>
        <v>2.912621359223301</v>
      </c>
      <c r="CF62" s="269">
        <f>SUM(CF64)</f>
        <v>138</v>
      </c>
      <c r="CG62" s="343">
        <f>SUM(CG64)</f>
        <v>0</v>
      </c>
      <c r="CH62" s="351">
        <f t="shared" si="136"/>
        <v>138</v>
      </c>
      <c r="CI62" s="262">
        <f t="shared" si="101"/>
        <v>34.413965087281795</v>
      </c>
      <c r="CJ62" s="263">
        <f t="shared" si="64"/>
        <v>8.9147286821705425</v>
      </c>
      <c r="CK62" s="358">
        <f>SUM(CK64)</f>
        <v>43</v>
      </c>
      <c r="CL62" s="265">
        <f t="shared" si="22"/>
        <v>31.159420289855071</v>
      </c>
      <c r="CM62" s="266">
        <f t="shared" si="102"/>
        <v>10.723192019950124</v>
      </c>
      <c r="CN62" s="267">
        <f t="shared" si="18"/>
        <v>2.7777777777777777</v>
      </c>
    </row>
    <row r="63" spans="1:92" ht="23.25" customHeight="1">
      <c r="A63" s="121">
        <v>30216</v>
      </c>
      <c r="B63" s="253" t="s">
        <v>138</v>
      </c>
      <c r="C63" s="254">
        <v>111</v>
      </c>
      <c r="D63" s="124">
        <f>(C63/C$47)*100</f>
        <v>34.6875</v>
      </c>
      <c r="E63" s="125">
        <f t="shared" ref="E63" si="137">(C63/$C$128)*100</f>
        <v>5.7098765432098766</v>
      </c>
      <c r="F63" s="255">
        <v>34</v>
      </c>
      <c r="G63" s="127">
        <f t="shared" ref="G63" si="138">(F63/C63)*100</f>
        <v>30.630630630630627</v>
      </c>
      <c r="H63" s="128">
        <f>(F63/C$47)*100</f>
        <v>10.625</v>
      </c>
      <c r="I63" s="133">
        <f t="shared" ref="I63" si="139">(F63/$C$128)*100</f>
        <v>1.7489711934156378</v>
      </c>
      <c r="J63" s="254">
        <v>110</v>
      </c>
      <c r="K63" s="124">
        <f>(J63/J$47)*100</f>
        <v>37.162162162162161</v>
      </c>
      <c r="L63" s="125">
        <f t="shared" ref="L63" si="140">(J63/$J$128)*100</f>
        <v>5.8855002675227395</v>
      </c>
      <c r="M63" s="255">
        <v>39</v>
      </c>
      <c r="N63" s="127">
        <f t="shared" ref="N63" si="141">(M63/J63)*100</f>
        <v>35.454545454545453</v>
      </c>
      <c r="O63" s="128">
        <f>(M63/J$47)*100</f>
        <v>13.175675675675674</v>
      </c>
      <c r="P63" s="133">
        <f t="shared" ref="P63" si="142">(M63/$J$128)*100</f>
        <v>2.086677367576244</v>
      </c>
      <c r="Q63" s="254">
        <v>128</v>
      </c>
      <c r="R63" s="124">
        <f>(Q63/Q$47)*100</f>
        <v>33.333333333333329</v>
      </c>
      <c r="S63" s="125">
        <f t="shared" ref="S63" si="143">(Q63/$Q$128)*100</f>
        <v>7.0992789794786475</v>
      </c>
      <c r="T63" s="255">
        <v>32</v>
      </c>
      <c r="U63" s="127">
        <f t="shared" ref="U63" si="144">(T63/Q63)*100</f>
        <v>25</v>
      </c>
      <c r="V63" s="128">
        <f>(T63/Q$47)*100</f>
        <v>8.3333333333333321</v>
      </c>
      <c r="W63" s="133">
        <f t="shared" ref="W63" si="145">(T63/$Q$128)*100</f>
        <v>1.7748197448696619</v>
      </c>
      <c r="X63" s="254">
        <v>110</v>
      </c>
      <c r="Y63" s="124">
        <f>(X63/X$47)*100</f>
        <v>31.339031339031337</v>
      </c>
      <c r="Z63" s="125">
        <f t="shared" ref="Z63" si="146">(X63/$X$128)*100</f>
        <v>6.3145809414466125</v>
      </c>
      <c r="AA63" s="255">
        <v>28</v>
      </c>
      <c r="AB63" s="127">
        <f t="shared" ref="AB63" si="147">(AA63/X63)*100</f>
        <v>25.454545454545453</v>
      </c>
      <c r="AC63" s="128">
        <f>(AA63/X$47)*100</f>
        <v>7.9772079772079767</v>
      </c>
      <c r="AD63" s="133">
        <f t="shared" ref="AD63" si="148">(AA63/$X$128)*100</f>
        <v>1.6073478760045925</v>
      </c>
      <c r="AE63" s="254">
        <v>83</v>
      </c>
      <c r="AF63" s="124">
        <f>(AE63/AE$47)*100</f>
        <v>45.355191256830601</v>
      </c>
      <c r="AG63" s="125">
        <f t="shared" ref="AG63" si="149">(AE63/$AE$128)*100</f>
        <v>7.0279424216765456</v>
      </c>
      <c r="AH63" s="255">
        <v>19</v>
      </c>
      <c r="AI63" s="127">
        <f t="shared" ref="AI63" si="150">(AH63/AE63)*100</f>
        <v>22.891566265060241</v>
      </c>
      <c r="AJ63" s="128">
        <f>(AH63/AE$47)*100</f>
        <v>10.382513661202186</v>
      </c>
      <c r="AK63" s="133">
        <f t="shared" ref="AK63" si="151">(AH63/$AE$128)*100</f>
        <v>1.6088060965283657</v>
      </c>
      <c r="AL63" s="254">
        <v>75</v>
      </c>
      <c r="AM63" s="124">
        <f>(AL63/AL$47)*100</f>
        <v>34.090909090909086</v>
      </c>
      <c r="AN63" s="125">
        <f>(AL63/$AL$128)*100</f>
        <v>5.6179775280898872</v>
      </c>
      <c r="AO63" s="255">
        <v>23</v>
      </c>
      <c r="AP63" s="127">
        <f>(AO63/AL63)*100</f>
        <v>30.666666666666664</v>
      </c>
      <c r="AQ63" s="128">
        <f>(AO63/$AL$47)*100</f>
        <v>10.454545454545453</v>
      </c>
      <c r="AR63" s="133">
        <f>(AO63/$AL$128)*100</f>
        <v>1.7228464419475655</v>
      </c>
      <c r="AS63" s="254">
        <v>126</v>
      </c>
      <c r="AT63" s="124">
        <f t="shared" ref="AT63" si="152">(AS63/AS$47)*100</f>
        <v>38.532110091743121</v>
      </c>
      <c r="AU63" s="125">
        <f t="shared" ref="AU63" si="153">(AS63/$AS$128)*100</f>
        <v>7.3298429319371721</v>
      </c>
      <c r="AV63" s="255">
        <v>37</v>
      </c>
      <c r="AW63" s="127">
        <f t="shared" ref="AW63" si="154">(AV63/AS63)*100</f>
        <v>29.365079365079367</v>
      </c>
      <c r="AX63" s="128">
        <f t="shared" ref="AX63" si="155">(AV63/$AS$47)*100</f>
        <v>11.314984709480122</v>
      </c>
      <c r="AY63" s="133">
        <f t="shared" ref="AY63" si="156">(AV63/$AS$128)*100</f>
        <v>2.1524141942990109</v>
      </c>
      <c r="AZ63" s="254">
        <v>146</v>
      </c>
      <c r="BA63" s="124">
        <f t="shared" ref="BA63" si="157">(AZ63/AZ$47)*100</f>
        <v>43.323442136498521</v>
      </c>
      <c r="BB63" s="125">
        <f t="shared" ref="BB63" si="158">(AZ63/$AZ$128)*100</f>
        <v>9.176618478944059</v>
      </c>
      <c r="BC63" s="255">
        <v>36</v>
      </c>
      <c r="BD63" s="127">
        <f t="shared" ref="BD63" si="159">(BC63/AZ63)*100</f>
        <v>24.657534246575342</v>
      </c>
      <c r="BE63" s="128">
        <f t="shared" ref="BE63" si="160">(BC63/$AZ$47)*100</f>
        <v>10.682492581602373</v>
      </c>
      <c r="BF63" s="133">
        <f t="shared" ref="BF63" si="161">(BC63/$AZ$128)*100</f>
        <v>2.2627278441231931</v>
      </c>
      <c r="BG63" s="256">
        <v>139</v>
      </c>
      <c r="BH63" s="124">
        <f t="shared" ref="BH63" si="162">(BG63/BG$47)*100</f>
        <v>41.993957703927492</v>
      </c>
      <c r="BI63" s="125">
        <f t="shared" ref="BI63" si="163">(BG63/$BG$128)*100</f>
        <v>8.4191399152029067</v>
      </c>
      <c r="BJ63" s="255">
        <v>40</v>
      </c>
      <c r="BK63" s="127">
        <f t="shared" ref="BK63" si="164">(BJ63/BG63)*100</f>
        <v>28.776978417266186</v>
      </c>
      <c r="BL63" s="128">
        <f t="shared" ref="BL63" si="165">(BJ63/$BG$47)*100</f>
        <v>12.084592145015106</v>
      </c>
      <c r="BM63" s="133">
        <f t="shared" ref="BM63" si="166">(BJ63/$BG$128)*100</f>
        <v>2.4227740763173835</v>
      </c>
      <c r="BN63" s="257">
        <v>152</v>
      </c>
      <c r="BO63" s="342"/>
      <c r="BP63" s="131">
        <f t="shared" ref="BP63" si="167">SUM(BN63:BO63)</f>
        <v>152</v>
      </c>
      <c r="BQ63" s="124">
        <f t="shared" ref="BQ63" si="168">(BP63/BP$47)*100</f>
        <v>44.574780058651022</v>
      </c>
      <c r="BR63" s="125">
        <f t="shared" ref="BR63" si="169">(BP63/$BP$128)*100</f>
        <v>10.140093395597065</v>
      </c>
      <c r="BS63" s="357">
        <v>47</v>
      </c>
      <c r="BT63" s="127">
        <f t="shared" ref="BT63" si="170">(BS63/BP63)*100</f>
        <v>30.921052631578949</v>
      </c>
      <c r="BU63" s="128">
        <f t="shared" ref="BU63" si="171">(BS63/BP$47)*100</f>
        <v>13.782991202346039</v>
      </c>
      <c r="BV63" s="133">
        <f t="shared" ref="BV63" si="172">(BS63/$BP$128)*100</f>
        <v>3.1354236157438291</v>
      </c>
      <c r="BW63" s="257"/>
      <c r="BX63" s="342"/>
      <c r="BY63" s="131"/>
      <c r="BZ63" s="124"/>
      <c r="CA63" s="125"/>
      <c r="CB63" s="357"/>
      <c r="CC63" s="127"/>
      <c r="CD63" s="128"/>
      <c r="CE63" s="133"/>
      <c r="CF63" s="257"/>
      <c r="CG63" s="342"/>
      <c r="CH63" s="131"/>
      <c r="CI63" s="124"/>
      <c r="CJ63" s="125"/>
      <c r="CK63" s="357"/>
      <c r="CL63" s="127"/>
      <c r="CM63" s="128"/>
      <c r="CN63" s="133"/>
    </row>
    <row r="64" spans="1:92" ht="23.25" customHeight="1">
      <c r="A64" s="121">
        <v>32626</v>
      </c>
      <c r="B64" s="253" t="s">
        <v>259</v>
      </c>
      <c r="C64" s="254"/>
      <c r="D64" s="124"/>
      <c r="E64" s="125"/>
      <c r="F64" s="255"/>
      <c r="G64" s="127"/>
      <c r="H64" s="128"/>
      <c r="I64" s="133"/>
      <c r="J64" s="254"/>
      <c r="K64" s="124"/>
      <c r="L64" s="125"/>
      <c r="M64" s="255"/>
      <c r="N64" s="127"/>
      <c r="O64" s="128"/>
      <c r="P64" s="133"/>
      <c r="Q64" s="254"/>
      <c r="R64" s="124"/>
      <c r="S64" s="125"/>
      <c r="T64" s="255"/>
      <c r="U64" s="127"/>
      <c r="V64" s="128"/>
      <c r="W64" s="133"/>
      <c r="X64" s="254"/>
      <c r="Y64" s="124"/>
      <c r="Z64" s="125"/>
      <c r="AA64" s="255"/>
      <c r="AB64" s="127"/>
      <c r="AC64" s="128"/>
      <c r="AD64" s="133"/>
      <c r="AE64" s="254"/>
      <c r="AF64" s="124"/>
      <c r="AG64" s="125"/>
      <c r="AH64" s="255"/>
      <c r="AI64" s="127"/>
      <c r="AJ64" s="128"/>
      <c r="AK64" s="133"/>
      <c r="AL64" s="254"/>
      <c r="AM64" s="124"/>
      <c r="AN64" s="125"/>
      <c r="AO64" s="255"/>
      <c r="AP64" s="127"/>
      <c r="AQ64" s="128"/>
      <c r="AR64" s="133"/>
      <c r="AS64" s="254"/>
      <c r="AT64" s="124"/>
      <c r="AU64" s="125"/>
      <c r="AV64" s="255"/>
      <c r="AW64" s="127"/>
      <c r="AX64" s="128"/>
      <c r="AY64" s="133"/>
      <c r="AZ64" s="254"/>
      <c r="BA64" s="124"/>
      <c r="BB64" s="125"/>
      <c r="BC64" s="255"/>
      <c r="BD64" s="127"/>
      <c r="BE64" s="128"/>
      <c r="BF64" s="133"/>
      <c r="BG64" s="256"/>
      <c r="BH64" s="124"/>
      <c r="BI64" s="125"/>
      <c r="BJ64" s="255"/>
      <c r="BK64" s="127"/>
      <c r="BL64" s="128"/>
      <c r="BM64" s="133"/>
      <c r="BN64" s="257"/>
      <c r="BO64" s="342"/>
      <c r="BP64" s="131"/>
      <c r="BQ64" s="124"/>
      <c r="BR64" s="125"/>
      <c r="BS64" s="357"/>
      <c r="BT64" s="127"/>
      <c r="BU64" s="128"/>
      <c r="BV64" s="133"/>
      <c r="BW64" s="257">
        <v>131</v>
      </c>
      <c r="BX64" s="342"/>
      <c r="BY64" s="131">
        <f t="shared" si="135"/>
        <v>131</v>
      </c>
      <c r="BZ64" s="124">
        <f t="shared" si="97"/>
        <v>42.810457516339866</v>
      </c>
      <c r="CA64" s="125">
        <f>(BY64/$BY$128)*100</f>
        <v>9.0846047156726772</v>
      </c>
      <c r="CB64" s="357">
        <f>BY64-89</f>
        <v>42</v>
      </c>
      <c r="CC64" s="127">
        <f t="shared" si="98"/>
        <v>32.061068702290072</v>
      </c>
      <c r="CD64" s="128">
        <f t="shared" si="99"/>
        <v>13.725490196078432</v>
      </c>
      <c r="CE64" s="133">
        <f>(CB64/$BY$128)*100</f>
        <v>2.912621359223301</v>
      </c>
      <c r="CF64" s="257">
        <v>138</v>
      </c>
      <c r="CG64" s="342"/>
      <c r="CH64" s="131">
        <f t="shared" si="136"/>
        <v>138</v>
      </c>
      <c r="CI64" s="124">
        <f t="shared" si="101"/>
        <v>34.413965087281795</v>
      </c>
      <c r="CJ64" s="125">
        <f t="shared" si="64"/>
        <v>8.9147286821705425</v>
      </c>
      <c r="CK64" s="357">
        <f>CH64-95</f>
        <v>43</v>
      </c>
      <c r="CL64" s="127">
        <f t="shared" si="22"/>
        <v>31.159420289855071</v>
      </c>
      <c r="CM64" s="128">
        <f t="shared" si="102"/>
        <v>10.723192019950124</v>
      </c>
      <c r="CN64" s="133">
        <f t="shared" si="18"/>
        <v>2.7777777777777777</v>
      </c>
    </row>
    <row r="65" spans="1:92" s="242" customFormat="1">
      <c r="A65" s="415" t="s">
        <v>55</v>
      </c>
      <c r="B65" s="416"/>
      <c r="C65" s="258">
        <f>SUM(C66)</f>
        <v>319</v>
      </c>
      <c r="D65" s="232">
        <f>(C65/C$65)*100</f>
        <v>100</v>
      </c>
      <c r="E65" s="238">
        <f>(C65/$C$128)*100</f>
        <v>16.409465020576132</v>
      </c>
      <c r="F65" s="239">
        <f>SUM(F66)</f>
        <v>61</v>
      </c>
      <c r="G65" s="235">
        <f t="shared" si="130"/>
        <v>19.122257053291534</v>
      </c>
      <c r="H65" s="236">
        <f>(F65/C$65)*100</f>
        <v>19.122257053291534</v>
      </c>
      <c r="I65" s="237">
        <f>(F65/$C$128)*100</f>
        <v>3.1378600823045271</v>
      </c>
      <c r="J65" s="258">
        <f>SUM(J66)</f>
        <v>278</v>
      </c>
      <c r="K65" s="232">
        <f>(J65/J$65)*100</f>
        <v>100</v>
      </c>
      <c r="L65" s="238">
        <f>(J65/$J$128)*100</f>
        <v>14.874264312466559</v>
      </c>
      <c r="M65" s="239">
        <f>SUM(M66)</f>
        <v>50</v>
      </c>
      <c r="N65" s="235">
        <f t="shared" si="131"/>
        <v>17.985611510791365</v>
      </c>
      <c r="O65" s="236">
        <f>(M65/J$65)*100</f>
        <v>17.985611510791365</v>
      </c>
      <c r="P65" s="237">
        <f>(M65/$J$128)*100</f>
        <v>2.6752273943285179</v>
      </c>
      <c r="Q65" s="258">
        <f>SUM(Q66)</f>
        <v>133</v>
      </c>
      <c r="R65" s="232">
        <f>(Q65/Q$65)*100</f>
        <v>100</v>
      </c>
      <c r="S65" s="238">
        <f>(Q65/$Q$128)*100</f>
        <v>7.3765945646145319</v>
      </c>
      <c r="T65" s="239">
        <f>SUM(T66)</f>
        <v>19</v>
      </c>
      <c r="U65" s="235">
        <f t="shared" si="132"/>
        <v>14.285714285714285</v>
      </c>
      <c r="V65" s="236">
        <f>(T65/Q$65)*100</f>
        <v>14.285714285714285</v>
      </c>
      <c r="W65" s="237">
        <f>(T65/$Q$128)*100</f>
        <v>1.0537992235163616</v>
      </c>
      <c r="X65" s="258">
        <f>SUM(X66)</f>
        <v>362</v>
      </c>
      <c r="Y65" s="232">
        <f>(X65/X$65)*100</f>
        <v>100</v>
      </c>
      <c r="Z65" s="238">
        <f>(X65/$X$128)*100</f>
        <v>20.780711825487945</v>
      </c>
      <c r="AA65" s="239">
        <f>SUM(AA66)</f>
        <v>46</v>
      </c>
      <c r="AB65" s="235">
        <f t="shared" si="133"/>
        <v>12.707182320441991</v>
      </c>
      <c r="AC65" s="236">
        <f>(AA65/X$65)*100</f>
        <v>12.707182320441991</v>
      </c>
      <c r="AD65" s="237">
        <f>(AA65/$X$128)*100</f>
        <v>2.640642939150402</v>
      </c>
      <c r="AE65" s="258">
        <f>SUM(AE66)</f>
        <v>184</v>
      </c>
      <c r="AF65" s="232">
        <f>(AE65/AE$65)*100</f>
        <v>100</v>
      </c>
      <c r="AG65" s="238">
        <f>(AE65/$AE$128)*100</f>
        <v>15.580016934801016</v>
      </c>
      <c r="AH65" s="239">
        <f>SUM(AH66)</f>
        <v>38</v>
      </c>
      <c r="AI65" s="235">
        <f t="shared" si="134"/>
        <v>20.652173913043477</v>
      </c>
      <c r="AJ65" s="236">
        <f>(AH65/AE$65)*100</f>
        <v>20.652173913043477</v>
      </c>
      <c r="AK65" s="237">
        <f>(AH65/$AE$128)*100</f>
        <v>3.2176121930567314</v>
      </c>
      <c r="AL65" s="258"/>
      <c r="AM65" s="232"/>
      <c r="AN65" s="238"/>
      <c r="AO65" s="239"/>
      <c r="AP65" s="235"/>
      <c r="AQ65" s="236"/>
      <c r="AR65" s="237"/>
      <c r="AS65" s="258">
        <f>SUM(AS66)</f>
        <v>353</v>
      </c>
      <c r="AT65" s="232">
        <f>(AS65/AS$65)*100</f>
        <v>100</v>
      </c>
      <c r="AU65" s="238">
        <f>(AS65/$AS$128)*100</f>
        <v>20.535194880744619</v>
      </c>
      <c r="AV65" s="239">
        <f>SUM(AV66)</f>
        <v>58</v>
      </c>
      <c r="AW65" s="235">
        <f t="shared" si="88"/>
        <v>16.430594900849862</v>
      </c>
      <c r="AX65" s="236">
        <f>(AV65/$AS$65)*100</f>
        <v>16.430594900849862</v>
      </c>
      <c r="AY65" s="237">
        <f>(AV65/$AS$128)*100</f>
        <v>3.3740546829552063</v>
      </c>
      <c r="AZ65" s="258">
        <f>SUM(AZ66)</f>
        <v>180</v>
      </c>
      <c r="BA65" s="232">
        <f>(AZ65/AZ$65)*100</f>
        <v>100</v>
      </c>
      <c r="BB65" s="238">
        <f>(AZ65/$AZ$128)*100</f>
        <v>11.313639220615965</v>
      </c>
      <c r="BC65" s="239"/>
      <c r="BD65" s="235"/>
      <c r="BE65" s="236"/>
      <c r="BF65" s="237"/>
      <c r="BG65" s="240">
        <f>SUM(BG66)</f>
        <v>224</v>
      </c>
      <c r="BH65" s="232">
        <f>(BG65/BG$65)*100</f>
        <v>100</v>
      </c>
      <c r="BI65" s="238">
        <f>(BG65/$BG$128)*100</f>
        <v>13.567534827377347</v>
      </c>
      <c r="BJ65" s="239">
        <f>SUM(BJ66)</f>
        <v>46</v>
      </c>
      <c r="BK65" s="235">
        <f t="shared" si="93"/>
        <v>20.535714285714285</v>
      </c>
      <c r="BL65" s="236">
        <f>(BJ65/$BG$65)*100</f>
        <v>20.535714285714285</v>
      </c>
      <c r="BM65" s="237">
        <f>(BJ65/$BG$128)*100</f>
        <v>2.7861901877649911</v>
      </c>
      <c r="BN65" s="241">
        <f>SUM(BN66)</f>
        <v>138</v>
      </c>
      <c r="BO65" s="340">
        <f>BO66</f>
        <v>0</v>
      </c>
      <c r="BP65" s="349">
        <f t="shared" si="19"/>
        <v>138</v>
      </c>
      <c r="BQ65" s="232">
        <f>(BP65/BP$65)*100</f>
        <v>100</v>
      </c>
      <c r="BR65" s="238">
        <f>(BP65/$BP$128)*100</f>
        <v>9.2061374249499668</v>
      </c>
      <c r="BS65" s="355">
        <f>SUM(BS66)</f>
        <v>28</v>
      </c>
      <c r="BT65" s="235">
        <f t="shared" si="95"/>
        <v>20.289855072463769</v>
      </c>
      <c r="BU65" s="236">
        <f>(BS65/BP$65)*100</f>
        <v>20.289855072463769</v>
      </c>
      <c r="BV65" s="237">
        <f>(BS65/$BP$128)*100</f>
        <v>1.8679119412941962</v>
      </c>
      <c r="BW65" s="241">
        <f>SUM(BW66)</f>
        <v>296</v>
      </c>
      <c r="BX65" s="340">
        <f>BX66</f>
        <v>0</v>
      </c>
      <c r="BY65" s="349">
        <f t="shared" si="135"/>
        <v>296</v>
      </c>
      <c r="BZ65" s="232">
        <f>(BY65/BY$65)*100</f>
        <v>100</v>
      </c>
      <c r="CA65" s="238">
        <f>(BY65/$BY$128)*100</f>
        <v>20.527045769764214</v>
      </c>
      <c r="CB65" s="355">
        <f>SUM(CB66)</f>
        <v>82</v>
      </c>
      <c r="CC65" s="235">
        <f t="shared" si="98"/>
        <v>27.702702702702702</v>
      </c>
      <c r="CD65" s="236">
        <f>(CB65/BY$65)*100</f>
        <v>27.702702702702702</v>
      </c>
      <c r="CE65" s="237">
        <f>(CB65/$BY$128)*100</f>
        <v>5.6865464632454925</v>
      </c>
      <c r="CF65" s="241">
        <f>SUM(CF66)</f>
        <v>346</v>
      </c>
      <c r="CG65" s="340">
        <f>CG66</f>
        <v>0</v>
      </c>
      <c r="CH65" s="349">
        <f t="shared" si="136"/>
        <v>346</v>
      </c>
      <c r="CI65" s="232">
        <f>(CH65/CH$65)*100</f>
        <v>100</v>
      </c>
      <c r="CJ65" s="238">
        <f t="shared" si="64"/>
        <v>22.351421188630489</v>
      </c>
      <c r="CK65" s="355">
        <f>SUM(CK66)</f>
        <v>98</v>
      </c>
      <c r="CL65" s="235">
        <f t="shared" si="22"/>
        <v>28.323699421965319</v>
      </c>
      <c r="CM65" s="236">
        <f>(CK65/CH$65)*100</f>
        <v>28.323699421965319</v>
      </c>
      <c r="CN65" s="237">
        <f t="shared" si="18"/>
        <v>6.3307493540051674</v>
      </c>
    </row>
    <row r="66" spans="1:92" s="242" customFormat="1" ht="23.25" customHeight="1">
      <c r="A66" s="420" t="s">
        <v>144</v>
      </c>
      <c r="B66" s="421"/>
      <c r="C66" s="243">
        <f>SUM(C67:C72)</f>
        <v>319</v>
      </c>
      <c r="D66" s="244">
        <f>(C66/C$65)*100</f>
        <v>100</v>
      </c>
      <c r="E66" s="250">
        <f>(C66/$C$128)*100</f>
        <v>16.409465020576132</v>
      </c>
      <c r="F66" s="246">
        <f>SUM(F67:F72)</f>
        <v>61</v>
      </c>
      <c r="G66" s="247">
        <f t="shared" si="130"/>
        <v>19.122257053291534</v>
      </c>
      <c r="H66" s="248">
        <f>(F66/C$65)*100</f>
        <v>19.122257053291534</v>
      </c>
      <c r="I66" s="249">
        <f>(F66/$C$128)*100</f>
        <v>3.1378600823045271</v>
      </c>
      <c r="J66" s="243">
        <f>SUM(J67:J72)</f>
        <v>278</v>
      </c>
      <c r="K66" s="244">
        <f>(J66/J$65)*100</f>
        <v>100</v>
      </c>
      <c r="L66" s="250">
        <f>(J66/$J$128)*100</f>
        <v>14.874264312466559</v>
      </c>
      <c r="M66" s="246">
        <f>SUM(M67:M72)</f>
        <v>50</v>
      </c>
      <c r="N66" s="247">
        <f t="shared" si="131"/>
        <v>17.985611510791365</v>
      </c>
      <c r="O66" s="248">
        <f>(M66/J$65)*100</f>
        <v>17.985611510791365</v>
      </c>
      <c r="P66" s="249">
        <f>(M66/$J$128)*100</f>
        <v>2.6752273943285179</v>
      </c>
      <c r="Q66" s="243">
        <f>SUM(Q67:Q72)</f>
        <v>133</v>
      </c>
      <c r="R66" s="244">
        <f>(Q66/Q$65)*100</f>
        <v>100</v>
      </c>
      <c r="S66" s="250">
        <f>(Q66/$Q$128)*100</f>
        <v>7.3765945646145319</v>
      </c>
      <c r="T66" s="246">
        <f>SUM(T67:T72)</f>
        <v>19</v>
      </c>
      <c r="U66" s="247">
        <f t="shared" si="132"/>
        <v>14.285714285714285</v>
      </c>
      <c r="V66" s="248">
        <f>(T66/Q$65)*100</f>
        <v>14.285714285714285</v>
      </c>
      <c r="W66" s="249">
        <f>(T66/$Q$128)*100</f>
        <v>1.0537992235163616</v>
      </c>
      <c r="X66" s="243">
        <f>SUM(X67:X72)</f>
        <v>362</v>
      </c>
      <c r="Y66" s="244">
        <f>(X66/X$65)*100</f>
        <v>100</v>
      </c>
      <c r="Z66" s="250">
        <f>(X66/$X$128)*100</f>
        <v>20.780711825487945</v>
      </c>
      <c r="AA66" s="246">
        <f>SUM(AA67:AA72)</f>
        <v>46</v>
      </c>
      <c r="AB66" s="247">
        <f t="shared" si="133"/>
        <v>12.707182320441991</v>
      </c>
      <c r="AC66" s="248">
        <f>(AA66/X$65)*100</f>
        <v>12.707182320441991</v>
      </c>
      <c r="AD66" s="249">
        <f>(AA66/$X$128)*100</f>
        <v>2.640642939150402</v>
      </c>
      <c r="AE66" s="243">
        <f>SUM(AE67:AE72)</f>
        <v>184</v>
      </c>
      <c r="AF66" s="244">
        <f>(AE66/AE$65)*100</f>
        <v>100</v>
      </c>
      <c r="AG66" s="250">
        <f>(AE66/$AE$128)*100</f>
        <v>15.580016934801016</v>
      </c>
      <c r="AH66" s="246">
        <f>SUM(AH67:AH72)</f>
        <v>38</v>
      </c>
      <c r="AI66" s="247">
        <f t="shared" si="134"/>
        <v>20.652173913043477</v>
      </c>
      <c r="AJ66" s="248">
        <f>(AH66/AE$65)*100</f>
        <v>20.652173913043477</v>
      </c>
      <c r="AK66" s="249">
        <f>(AH66/$AE$128)*100</f>
        <v>3.2176121930567314</v>
      </c>
      <c r="AL66" s="243"/>
      <c r="AM66" s="244"/>
      <c r="AN66" s="250"/>
      <c r="AO66" s="246"/>
      <c r="AP66" s="247"/>
      <c r="AQ66" s="248"/>
      <c r="AR66" s="249"/>
      <c r="AS66" s="243">
        <f>SUM(AS67:AS72)</f>
        <v>353</v>
      </c>
      <c r="AT66" s="244">
        <f>(AS66/AS$65)*100</f>
        <v>100</v>
      </c>
      <c r="AU66" s="250">
        <f>(AS66/$AS$128)*100</f>
        <v>20.535194880744619</v>
      </c>
      <c r="AV66" s="246">
        <f>SUM(AV67:AV72)</f>
        <v>58</v>
      </c>
      <c r="AW66" s="247">
        <f t="shared" si="88"/>
        <v>16.430594900849862</v>
      </c>
      <c r="AX66" s="248">
        <f>(AV66/$AS$65)*100</f>
        <v>16.430594900849862</v>
      </c>
      <c r="AY66" s="249">
        <f>(AV66/$AS$128)*100</f>
        <v>3.3740546829552063</v>
      </c>
      <c r="AZ66" s="243">
        <f>SUM(AZ67:AZ72)</f>
        <v>180</v>
      </c>
      <c r="BA66" s="244">
        <f>(AZ66/AZ$65)*100</f>
        <v>100</v>
      </c>
      <c r="BB66" s="250">
        <f>(AZ66/$AZ$128)*100</f>
        <v>11.313639220615965</v>
      </c>
      <c r="BC66" s="246"/>
      <c r="BD66" s="247"/>
      <c r="BE66" s="248"/>
      <c r="BF66" s="249"/>
      <c r="BG66" s="251">
        <f>SUM(BG67:BG72)</f>
        <v>224</v>
      </c>
      <c r="BH66" s="244">
        <f t="shared" ref="BH66:BH72" si="173">(BG66/BG$65)*100</f>
        <v>100</v>
      </c>
      <c r="BI66" s="250">
        <f>(BG66/$BG$128)*100</f>
        <v>13.567534827377347</v>
      </c>
      <c r="BJ66" s="246">
        <f>SUM(BJ67:BJ72)</f>
        <v>46</v>
      </c>
      <c r="BK66" s="247">
        <f t="shared" si="93"/>
        <v>20.535714285714285</v>
      </c>
      <c r="BL66" s="248">
        <f t="shared" ref="BL66:BL72" si="174">(BJ66/$BG$65)*100</f>
        <v>20.535714285714285</v>
      </c>
      <c r="BM66" s="249">
        <f>(BJ66/$BG$128)*100</f>
        <v>2.7861901877649911</v>
      </c>
      <c r="BN66" s="252">
        <f>SUM(BN67:BN72)</f>
        <v>138</v>
      </c>
      <c r="BO66" s="341">
        <f>SUM(BO67:BO72)</f>
        <v>0</v>
      </c>
      <c r="BP66" s="350">
        <f t="shared" si="19"/>
        <v>138</v>
      </c>
      <c r="BQ66" s="244">
        <f>(BP66/BP$65)*100</f>
        <v>100</v>
      </c>
      <c r="BR66" s="250">
        <f>(BP66/$BP$128)*100</f>
        <v>9.2061374249499668</v>
      </c>
      <c r="BS66" s="356">
        <f>SUM(BS67:BS72)</f>
        <v>28</v>
      </c>
      <c r="BT66" s="247">
        <f t="shared" si="95"/>
        <v>20.289855072463769</v>
      </c>
      <c r="BU66" s="248">
        <f>(BS66/BP$65)*100</f>
        <v>20.289855072463769</v>
      </c>
      <c r="BV66" s="249">
        <f>(BS66/$BP$128)*100</f>
        <v>1.8679119412941962</v>
      </c>
      <c r="BW66" s="252">
        <f>SUM(BW67:BW72)</f>
        <v>296</v>
      </c>
      <c r="BX66" s="341">
        <f>SUM(BX67:BX72)</f>
        <v>0</v>
      </c>
      <c r="BY66" s="350">
        <f t="shared" si="135"/>
        <v>296</v>
      </c>
      <c r="BZ66" s="244">
        <f>(BY66/BY$65)*100</f>
        <v>100</v>
      </c>
      <c r="CA66" s="250">
        <f>(BY66/$BY$128)*100</f>
        <v>20.527045769764214</v>
      </c>
      <c r="CB66" s="356">
        <f>SUM(CB67:CB72)</f>
        <v>82</v>
      </c>
      <c r="CC66" s="247">
        <f t="shared" si="98"/>
        <v>27.702702702702702</v>
      </c>
      <c r="CD66" s="248">
        <f>(CB66/BY$65)*100</f>
        <v>27.702702702702702</v>
      </c>
      <c r="CE66" s="249">
        <f>(CB66/$BY$128)*100</f>
        <v>5.6865464632454925</v>
      </c>
      <c r="CF66" s="252">
        <f>SUM(CF67:CF72)</f>
        <v>346</v>
      </c>
      <c r="CG66" s="341">
        <f>SUM(CG67:CG72)</f>
        <v>0</v>
      </c>
      <c r="CH66" s="350">
        <f t="shared" si="136"/>
        <v>346</v>
      </c>
      <c r="CI66" s="244">
        <f>(CH66/CH$65)*100</f>
        <v>100</v>
      </c>
      <c r="CJ66" s="250">
        <f t="shared" si="64"/>
        <v>22.351421188630489</v>
      </c>
      <c r="CK66" s="356">
        <f>SUM(CK67:CK72)</f>
        <v>98</v>
      </c>
      <c r="CL66" s="247">
        <f t="shared" si="22"/>
        <v>28.323699421965319</v>
      </c>
      <c r="CM66" s="248">
        <f>(CK66/CH$65)*100</f>
        <v>28.323699421965319</v>
      </c>
      <c r="CN66" s="249">
        <f t="shared" si="18"/>
        <v>6.3307493540051674</v>
      </c>
    </row>
    <row r="67" spans="1:92" ht="23.25" customHeight="1">
      <c r="A67" s="121">
        <v>40116</v>
      </c>
      <c r="B67" s="137" t="s">
        <v>145</v>
      </c>
      <c r="C67" s="254">
        <v>68</v>
      </c>
      <c r="D67" s="124">
        <f>(C67/C$65)*100</f>
        <v>21.316614420062695</v>
      </c>
      <c r="E67" s="125">
        <f>(C67/$C$128)*100</f>
        <v>3.4979423868312756</v>
      </c>
      <c r="F67" s="255">
        <v>17</v>
      </c>
      <c r="G67" s="127">
        <f t="shared" si="130"/>
        <v>25</v>
      </c>
      <c r="H67" s="128">
        <f>(F67/C$65)*100</f>
        <v>5.3291536050156738</v>
      </c>
      <c r="I67" s="133">
        <f>(F67/$C$128)*100</f>
        <v>0.87448559670781889</v>
      </c>
      <c r="J67" s="254">
        <v>35</v>
      </c>
      <c r="K67" s="124">
        <f>(J67/J$65)*100</f>
        <v>12.589928057553957</v>
      </c>
      <c r="L67" s="125">
        <f>(J67/$J$128)*100</f>
        <v>1.8726591760299627</v>
      </c>
      <c r="M67" s="255">
        <v>6</v>
      </c>
      <c r="N67" s="127">
        <f t="shared" si="131"/>
        <v>17.142857142857142</v>
      </c>
      <c r="O67" s="128">
        <f>(M67/J$65)*100</f>
        <v>2.1582733812949639</v>
      </c>
      <c r="P67" s="133">
        <f>(M67/$J$128)*100</f>
        <v>0.32102728731942215</v>
      </c>
      <c r="Q67" s="254">
        <v>44</v>
      </c>
      <c r="R67" s="124">
        <f>(Q67/Q$65)*100</f>
        <v>33.082706766917291</v>
      </c>
      <c r="S67" s="125">
        <f>(Q67/$Q$128)*100</f>
        <v>2.4403771491957849</v>
      </c>
      <c r="T67" s="255">
        <v>8</v>
      </c>
      <c r="U67" s="127">
        <f t="shared" si="132"/>
        <v>18.181818181818183</v>
      </c>
      <c r="V67" s="128">
        <f>(T67/Q$65)*100</f>
        <v>6.0150375939849621</v>
      </c>
      <c r="W67" s="133">
        <f>(T67/$Q$128)*100</f>
        <v>0.44370493621741547</v>
      </c>
      <c r="X67" s="254">
        <v>55</v>
      </c>
      <c r="Y67" s="124">
        <f>(X67/X$65)*100</f>
        <v>15.193370165745856</v>
      </c>
      <c r="Z67" s="125">
        <f>(X67/$X$128)*100</f>
        <v>3.1572904707233063</v>
      </c>
      <c r="AA67" s="255">
        <v>12</v>
      </c>
      <c r="AB67" s="127">
        <f t="shared" si="133"/>
        <v>21.818181818181817</v>
      </c>
      <c r="AC67" s="128">
        <f>(AA67/X$65)*100</f>
        <v>3.3149171270718232</v>
      </c>
      <c r="AD67" s="133">
        <f>(AA67/$X$128)*100</f>
        <v>0.68886337543053955</v>
      </c>
      <c r="AE67" s="254">
        <v>30</v>
      </c>
      <c r="AF67" s="124">
        <f>(AE67/AE$65)*100</f>
        <v>16.304347826086957</v>
      </c>
      <c r="AG67" s="125">
        <f>(AE67/$AE$128)*100</f>
        <v>2.5402201524132093</v>
      </c>
      <c r="AH67" s="255">
        <v>14</v>
      </c>
      <c r="AI67" s="127">
        <f t="shared" si="134"/>
        <v>46.666666666666664</v>
      </c>
      <c r="AJ67" s="128">
        <f>(AH67/AE$65)*100</f>
        <v>7.608695652173914</v>
      </c>
      <c r="AK67" s="133">
        <f>(AH67/$AE$128)*100</f>
        <v>1.1854360711261642</v>
      </c>
      <c r="AL67" s="254"/>
      <c r="AM67" s="124"/>
      <c r="AN67" s="125"/>
      <c r="AO67" s="255"/>
      <c r="AP67" s="127"/>
      <c r="AQ67" s="128"/>
      <c r="AR67" s="133"/>
      <c r="AS67" s="254">
        <v>47</v>
      </c>
      <c r="AT67" s="124">
        <f>(AS67/AS$65)*100</f>
        <v>13.314447592067987</v>
      </c>
      <c r="AU67" s="125">
        <f>(AS67/$AS$128)*100</f>
        <v>2.7341477603257709</v>
      </c>
      <c r="AV67" s="255">
        <v>11</v>
      </c>
      <c r="AW67" s="127">
        <f t="shared" si="88"/>
        <v>23.404255319148938</v>
      </c>
      <c r="AX67" s="128">
        <f>(AV67/$AS$65)*100</f>
        <v>3.1161473087818696</v>
      </c>
      <c r="AY67" s="133">
        <f>(AV67/$AS$128)*100</f>
        <v>0.63990692262943571</v>
      </c>
      <c r="AZ67" s="254">
        <v>33</v>
      </c>
      <c r="BA67" s="124">
        <f>(AZ67/AZ$65)*100</f>
        <v>18.333333333333332</v>
      </c>
      <c r="BB67" s="125">
        <f>(AZ67/$AZ$128)*100</f>
        <v>2.0741671904462602</v>
      </c>
      <c r="BC67" s="255"/>
      <c r="BD67" s="127"/>
      <c r="BE67" s="128"/>
      <c r="BF67" s="133"/>
      <c r="BG67" s="256"/>
      <c r="BH67" s="124"/>
      <c r="BI67" s="125"/>
      <c r="BJ67" s="255"/>
      <c r="BK67" s="127"/>
      <c r="BL67" s="128"/>
      <c r="BM67" s="133"/>
      <c r="BN67" s="257"/>
      <c r="BO67" s="342"/>
      <c r="BP67" s="131"/>
      <c r="BQ67" s="124"/>
      <c r="BR67" s="125"/>
      <c r="BS67" s="357"/>
      <c r="BT67" s="127"/>
      <c r="BU67" s="128"/>
      <c r="BV67" s="133"/>
      <c r="BW67" s="257"/>
      <c r="BX67" s="342"/>
      <c r="BY67" s="131"/>
      <c r="BZ67" s="124"/>
      <c r="CA67" s="125"/>
      <c r="CB67" s="357"/>
      <c r="CC67" s="127"/>
      <c r="CD67" s="128"/>
      <c r="CE67" s="133"/>
      <c r="CF67" s="257"/>
      <c r="CG67" s="342"/>
      <c r="CH67" s="131"/>
      <c r="CI67" s="124"/>
      <c r="CJ67" s="125"/>
      <c r="CK67" s="357"/>
      <c r="CL67" s="127"/>
      <c r="CM67" s="128"/>
      <c r="CN67" s="133"/>
    </row>
    <row r="68" spans="1:92" ht="23.25" customHeight="1">
      <c r="A68" s="121">
        <v>40126</v>
      </c>
      <c r="B68" s="137" t="s">
        <v>146</v>
      </c>
      <c r="C68" s="254">
        <v>133</v>
      </c>
      <c r="D68" s="124">
        <f>(C68/C$65)*100</f>
        <v>41.692789968652036</v>
      </c>
      <c r="E68" s="125">
        <f>(C68/$C$128)*100</f>
        <v>6.8415637860082299</v>
      </c>
      <c r="F68" s="255">
        <v>24</v>
      </c>
      <c r="G68" s="127">
        <f t="shared" si="130"/>
        <v>18.045112781954884</v>
      </c>
      <c r="H68" s="128">
        <f>(F68/C$65)*100</f>
        <v>7.523510971786834</v>
      </c>
      <c r="I68" s="133">
        <f>(F68/$C$128)*100</f>
        <v>1.2345679012345678</v>
      </c>
      <c r="J68" s="254">
        <v>147</v>
      </c>
      <c r="K68" s="124">
        <f>(J68/J$65)*100</f>
        <v>52.877697841726622</v>
      </c>
      <c r="L68" s="125">
        <f>(J68/$J$128)*100</f>
        <v>7.8651685393258424</v>
      </c>
      <c r="M68" s="255">
        <v>26</v>
      </c>
      <c r="N68" s="127">
        <f t="shared" si="131"/>
        <v>17.687074829931973</v>
      </c>
      <c r="O68" s="128">
        <f>(M68/J$65)*100</f>
        <v>9.3525179856115113</v>
      </c>
      <c r="P68" s="133">
        <f>(M68/$J$128)*100</f>
        <v>1.3911182450508293</v>
      </c>
      <c r="Q68" s="254">
        <v>46</v>
      </c>
      <c r="R68" s="124">
        <f>(Q68/Q$65)*100</f>
        <v>34.586466165413533</v>
      </c>
      <c r="S68" s="125">
        <f>(Q68/$Q$128)*100</f>
        <v>2.5513033832501386</v>
      </c>
      <c r="T68" s="255">
        <v>5</v>
      </c>
      <c r="U68" s="127">
        <f t="shared" si="132"/>
        <v>10.869565217391305</v>
      </c>
      <c r="V68" s="128">
        <f>(T68/Q$65)*100</f>
        <v>3.7593984962406015</v>
      </c>
      <c r="W68" s="133">
        <f>(T68/$Q$128)*100</f>
        <v>0.27731558513588467</v>
      </c>
      <c r="X68" s="254">
        <v>129</v>
      </c>
      <c r="Y68" s="124">
        <f>(X68/X$65)*100</f>
        <v>35.635359116022094</v>
      </c>
      <c r="Z68" s="125">
        <f>(X68/$X$128)*100</f>
        <v>7.405281285878301</v>
      </c>
      <c r="AA68" s="255">
        <v>11</v>
      </c>
      <c r="AB68" s="127">
        <f t="shared" si="133"/>
        <v>8.5271317829457356</v>
      </c>
      <c r="AC68" s="128">
        <f>(AA68/X$65)*100</f>
        <v>3.0386740331491713</v>
      </c>
      <c r="AD68" s="133">
        <f>(AA68/$X$128)*100</f>
        <v>0.63145809414466125</v>
      </c>
      <c r="AE68" s="254">
        <v>78</v>
      </c>
      <c r="AF68" s="124">
        <f>(AE68/AE$65)*100</f>
        <v>42.391304347826086</v>
      </c>
      <c r="AG68" s="125">
        <f>(AE68/$AE$128)*100</f>
        <v>6.6045723962743441</v>
      </c>
      <c r="AH68" s="255">
        <v>10</v>
      </c>
      <c r="AI68" s="127">
        <f t="shared" si="134"/>
        <v>12.820512820512819</v>
      </c>
      <c r="AJ68" s="128">
        <f>(AH68/AE$65)*100</f>
        <v>5.4347826086956523</v>
      </c>
      <c r="AK68" s="133">
        <f>(AH68/$AE$128)*100</f>
        <v>0.84674005080440307</v>
      </c>
      <c r="AL68" s="254"/>
      <c r="AM68" s="124"/>
      <c r="AN68" s="125"/>
      <c r="AO68" s="255"/>
      <c r="AP68" s="127"/>
      <c r="AQ68" s="128"/>
      <c r="AR68" s="133"/>
      <c r="AS68" s="254">
        <v>151</v>
      </c>
      <c r="AT68" s="124">
        <f>(AS68/AS$65)*100</f>
        <v>42.776203966005667</v>
      </c>
      <c r="AU68" s="125">
        <f>(AS68/$AS$128)*100</f>
        <v>8.7841768470040709</v>
      </c>
      <c r="AV68" s="255">
        <v>18</v>
      </c>
      <c r="AW68" s="127">
        <f t="shared" si="88"/>
        <v>11.920529801324504</v>
      </c>
      <c r="AX68" s="128">
        <f>(AV68/$AS$65)*100</f>
        <v>5.0991501416430589</v>
      </c>
      <c r="AY68" s="133">
        <f>(AV68/$AS$128)*100</f>
        <v>1.0471204188481675</v>
      </c>
      <c r="AZ68" s="254">
        <v>76</v>
      </c>
      <c r="BA68" s="124">
        <f>(AZ68/AZ$65)*100</f>
        <v>42.222222222222221</v>
      </c>
      <c r="BB68" s="125">
        <f>(AZ68/$AZ$128)*100</f>
        <v>4.7768698931489624</v>
      </c>
      <c r="BC68" s="255"/>
      <c r="BD68" s="127"/>
      <c r="BE68" s="128"/>
      <c r="BF68" s="133"/>
      <c r="BG68" s="256"/>
      <c r="BH68" s="124"/>
      <c r="BI68" s="125"/>
      <c r="BJ68" s="255"/>
      <c r="BK68" s="127"/>
      <c r="BL68" s="128"/>
      <c r="BM68" s="133"/>
      <c r="BN68" s="257"/>
      <c r="BO68" s="342"/>
      <c r="BP68" s="131"/>
      <c r="BQ68" s="124"/>
      <c r="BR68" s="125"/>
      <c r="BS68" s="357"/>
      <c r="BT68" s="127"/>
      <c r="BU68" s="128"/>
      <c r="BV68" s="133"/>
      <c r="BW68" s="257"/>
      <c r="BX68" s="342"/>
      <c r="BY68" s="131"/>
      <c r="BZ68" s="124"/>
      <c r="CA68" s="125"/>
      <c r="CB68" s="357"/>
      <c r="CC68" s="127"/>
      <c r="CD68" s="128"/>
      <c r="CE68" s="133"/>
      <c r="CF68" s="257"/>
      <c r="CG68" s="342"/>
      <c r="CH68" s="131"/>
      <c r="CI68" s="124"/>
      <c r="CJ68" s="125"/>
      <c r="CK68" s="357"/>
      <c r="CL68" s="127"/>
      <c r="CM68" s="128"/>
      <c r="CN68" s="133"/>
    </row>
    <row r="69" spans="1:92" ht="23.25" customHeight="1">
      <c r="A69" s="138">
        <v>40136</v>
      </c>
      <c r="B69" s="137" t="s">
        <v>147</v>
      </c>
      <c r="C69" s="254">
        <v>118</v>
      </c>
      <c r="D69" s="124">
        <f>(C69/C$65)*100</f>
        <v>36.990595611285265</v>
      </c>
      <c r="E69" s="125">
        <f>(C69/$C$128)*100</f>
        <v>6.0699588477366255</v>
      </c>
      <c r="F69" s="255">
        <v>20</v>
      </c>
      <c r="G69" s="127">
        <f t="shared" si="130"/>
        <v>16.949152542372879</v>
      </c>
      <c r="H69" s="128">
        <f>(F69/C$65)*100</f>
        <v>6.2695924764890272</v>
      </c>
      <c r="I69" s="133">
        <f>(F69/$C$128)*100</f>
        <v>1.0288065843621399</v>
      </c>
      <c r="J69" s="254">
        <v>96</v>
      </c>
      <c r="K69" s="124">
        <f>(J69/J$65)*100</f>
        <v>34.532374100719423</v>
      </c>
      <c r="L69" s="125">
        <f>(J69/$J$128)*100</f>
        <v>5.1364365971107544</v>
      </c>
      <c r="M69" s="255">
        <v>18</v>
      </c>
      <c r="N69" s="127">
        <f t="shared" si="131"/>
        <v>18.75</v>
      </c>
      <c r="O69" s="128">
        <f>(M69/J$65)*100</f>
        <v>6.4748201438848918</v>
      </c>
      <c r="P69" s="133">
        <f>(M69/$J$128)*100</f>
        <v>0.96308186195826639</v>
      </c>
      <c r="Q69" s="254">
        <v>43</v>
      </c>
      <c r="R69" s="124">
        <f>(Q69/Q$65)*100</f>
        <v>32.330827067669169</v>
      </c>
      <c r="S69" s="125">
        <f>(Q69/$Q$128)*100</f>
        <v>2.384914032168608</v>
      </c>
      <c r="T69" s="255">
        <v>6</v>
      </c>
      <c r="U69" s="127">
        <f t="shared" si="132"/>
        <v>13.953488372093023</v>
      </c>
      <c r="V69" s="128">
        <f>(T69/Q$65)*100</f>
        <v>4.5112781954887211</v>
      </c>
      <c r="W69" s="133">
        <f>(T69/$Q$128)*100</f>
        <v>0.33277870216306155</v>
      </c>
      <c r="X69" s="254">
        <v>178</v>
      </c>
      <c r="Y69" s="124">
        <f>(X69/X$65)*100</f>
        <v>49.171270718232044</v>
      </c>
      <c r="Z69" s="125">
        <f>(X69/$X$128)*100</f>
        <v>10.218140068886337</v>
      </c>
      <c r="AA69" s="255">
        <v>23</v>
      </c>
      <c r="AB69" s="127">
        <f t="shared" si="133"/>
        <v>12.921348314606742</v>
      </c>
      <c r="AC69" s="128">
        <f>(AA69/X$65)*100</f>
        <v>6.3535911602209953</v>
      </c>
      <c r="AD69" s="133">
        <f>(AA69/$X$128)*100</f>
        <v>1.320321469575201</v>
      </c>
      <c r="AE69" s="254">
        <v>76</v>
      </c>
      <c r="AF69" s="124">
        <f>(AE69/AE$65)*100</f>
        <v>41.304347826086953</v>
      </c>
      <c r="AG69" s="125">
        <f>(AE69/$AE$128)*100</f>
        <v>6.4352243861134628</v>
      </c>
      <c r="AH69" s="255">
        <v>14</v>
      </c>
      <c r="AI69" s="127">
        <f t="shared" si="134"/>
        <v>18.421052631578945</v>
      </c>
      <c r="AJ69" s="128">
        <f>(AH69/AE$65)*100</f>
        <v>7.608695652173914</v>
      </c>
      <c r="AK69" s="133">
        <f>(AH69/$AE$128)*100</f>
        <v>1.1854360711261642</v>
      </c>
      <c r="AL69" s="254"/>
      <c r="AM69" s="124"/>
      <c r="AN69" s="125"/>
      <c r="AO69" s="255"/>
      <c r="AP69" s="127"/>
      <c r="AQ69" s="128"/>
      <c r="AR69" s="133"/>
      <c r="AS69" s="254">
        <v>155</v>
      </c>
      <c r="AT69" s="124">
        <f>(AS69/AS$65)*100</f>
        <v>43.90934844192634</v>
      </c>
      <c r="AU69" s="125">
        <f>(AS69/$AS$128)*100</f>
        <v>9.0168702734147761</v>
      </c>
      <c r="AV69" s="255">
        <v>29</v>
      </c>
      <c r="AW69" s="127">
        <f t="shared" si="88"/>
        <v>18.70967741935484</v>
      </c>
      <c r="AX69" s="128">
        <f>(AV69/$AS$65)*100</f>
        <v>8.2152974504249308</v>
      </c>
      <c r="AY69" s="133">
        <f>(AV69/$AS$128)*100</f>
        <v>1.6870273414776031</v>
      </c>
      <c r="AZ69" s="254">
        <v>71</v>
      </c>
      <c r="BA69" s="124">
        <f>(AZ69/AZ$65)*100</f>
        <v>39.444444444444443</v>
      </c>
      <c r="BB69" s="125">
        <f>(AZ69/$AZ$128)*100</f>
        <v>4.4626021370207418</v>
      </c>
      <c r="BC69" s="255"/>
      <c r="BD69" s="127"/>
      <c r="BE69" s="128"/>
      <c r="BF69" s="133"/>
      <c r="BG69" s="256"/>
      <c r="BH69" s="124"/>
      <c r="BI69" s="125"/>
      <c r="BJ69" s="255"/>
      <c r="BK69" s="127"/>
      <c r="BL69" s="128"/>
      <c r="BM69" s="133"/>
      <c r="BN69" s="257"/>
      <c r="BO69" s="342"/>
      <c r="BP69" s="131"/>
      <c r="BQ69" s="124"/>
      <c r="BR69" s="125"/>
      <c r="BS69" s="357"/>
      <c r="BT69" s="127"/>
      <c r="BU69" s="128"/>
      <c r="BV69" s="133"/>
      <c r="BW69" s="257"/>
      <c r="BX69" s="342"/>
      <c r="BY69" s="131"/>
      <c r="BZ69" s="124"/>
      <c r="CA69" s="125"/>
      <c r="CB69" s="357"/>
      <c r="CC69" s="127"/>
      <c r="CD69" s="128"/>
      <c r="CE69" s="133"/>
      <c r="CF69" s="257"/>
      <c r="CG69" s="342"/>
      <c r="CH69" s="131"/>
      <c r="CI69" s="124"/>
      <c r="CJ69" s="125"/>
      <c r="CK69" s="357"/>
      <c r="CL69" s="127"/>
      <c r="CM69" s="128"/>
      <c r="CN69" s="133"/>
    </row>
    <row r="70" spans="1:92" ht="23.25" customHeight="1">
      <c r="A70" s="121">
        <v>411</v>
      </c>
      <c r="B70" s="137" t="s">
        <v>223</v>
      </c>
      <c r="C70" s="254"/>
      <c r="D70" s="124"/>
      <c r="E70" s="125"/>
      <c r="F70" s="255"/>
      <c r="G70" s="127"/>
      <c r="H70" s="128"/>
      <c r="I70" s="133"/>
      <c r="J70" s="254"/>
      <c r="K70" s="124"/>
      <c r="L70" s="125"/>
      <c r="M70" s="255"/>
      <c r="N70" s="127"/>
      <c r="O70" s="128"/>
      <c r="P70" s="133"/>
      <c r="Q70" s="254"/>
      <c r="R70" s="124"/>
      <c r="S70" s="125"/>
      <c r="T70" s="255"/>
      <c r="U70" s="127"/>
      <c r="V70" s="128"/>
      <c r="W70" s="133"/>
      <c r="X70" s="254"/>
      <c r="Y70" s="124"/>
      <c r="Z70" s="125"/>
      <c r="AA70" s="255"/>
      <c r="AB70" s="127"/>
      <c r="AC70" s="128"/>
      <c r="AD70" s="133"/>
      <c r="AE70" s="254"/>
      <c r="AF70" s="124"/>
      <c r="AG70" s="125"/>
      <c r="AH70" s="255"/>
      <c r="AI70" s="127"/>
      <c r="AJ70" s="128"/>
      <c r="AK70" s="133"/>
      <c r="AL70" s="254"/>
      <c r="AM70" s="124"/>
      <c r="AN70" s="125"/>
      <c r="AO70" s="255"/>
      <c r="AP70" s="127"/>
      <c r="AQ70" s="128"/>
      <c r="AR70" s="133"/>
      <c r="AS70" s="254"/>
      <c r="AT70" s="124"/>
      <c r="AU70" s="125"/>
      <c r="AV70" s="255"/>
      <c r="AW70" s="127"/>
      <c r="AX70" s="128"/>
      <c r="AY70" s="133"/>
      <c r="AZ70" s="254"/>
      <c r="BA70" s="124"/>
      <c r="BB70" s="125"/>
      <c r="BC70" s="255"/>
      <c r="BD70" s="127"/>
      <c r="BE70" s="128"/>
      <c r="BF70" s="133"/>
      <c r="BG70" s="256">
        <v>32</v>
      </c>
      <c r="BH70" s="124">
        <f t="shared" si="173"/>
        <v>14.285714285714285</v>
      </c>
      <c r="BI70" s="125">
        <f>(BG70/$BG$128)*100</f>
        <v>1.9382192610539066</v>
      </c>
      <c r="BJ70" s="255">
        <v>10</v>
      </c>
      <c r="BK70" s="127">
        <f>(BJ70/BG70)*100</f>
        <v>31.25</v>
      </c>
      <c r="BL70" s="128">
        <f t="shared" si="174"/>
        <v>4.4642857142857144</v>
      </c>
      <c r="BM70" s="133">
        <f>(BJ70/$BG$128)*100</f>
        <v>0.60569351907934588</v>
      </c>
      <c r="BN70" s="257">
        <v>30</v>
      </c>
      <c r="BO70" s="342"/>
      <c r="BP70" s="131">
        <f t="shared" si="19"/>
        <v>30</v>
      </c>
      <c r="BQ70" s="124">
        <f>(BP70/BP$65)*100</f>
        <v>21.739130434782609</v>
      </c>
      <c r="BR70" s="125">
        <f>(BP70/$BP$128)*100</f>
        <v>2.0013342228152102</v>
      </c>
      <c r="BS70" s="357">
        <v>12</v>
      </c>
      <c r="BT70" s="127">
        <f>(BS70/BP70)*100</f>
        <v>40</v>
      </c>
      <c r="BU70" s="128">
        <f>(BS70/BP$65)*100</f>
        <v>8.695652173913043</v>
      </c>
      <c r="BV70" s="133">
        <f>(BS70/$BP$128)*100</f>
        <v>0.80053368912608414</v>
      </c>
      <c r="BW70" s="257">
        <v>48</v>
      </c>
      <c r="BX70" s="342"/>
      <c r="BY70" s="131">
        <f t="shared" ref="BY70:BY72" si="175">SUM(BW70:BX70)</f>
        <v>48</v>
      </c>
      <c r="BZ70" s="124">
        <f>(BY70/BY$65)*100</f>
        <v>16.216216216216218</v>
      </c>
      <c r="CA70" s="125">
        <f>(BY70/$BY$128)*100</f>
        <v>3.3287101248266295</v>
      </c>
      <c r="CB70" s="357">
        <f>BY70-41</f>
        <v>7</v>
      </c>
      <c r="CC70" s="127">
        <f>(CB70/BY70)*100</f>
        <v>14.583333333333334</v>
      </c>
      <c r="CD70" s="128">
        <f>(CB70/BY$65)*100</f>
        <v>2.3648648648648649</v>
      </c>
      <c r="CE70" s="133">
        <f>(CB70/$BY$128)*100</f>
        <v>0.48543689320388345</v>
      </c>
      <c r="CF70" s="257">
        <v>48</v>
      </c>
      <c r="CG70" s="342"/>
      <c r="CH70" s="131">
        <f t="shared" ref="CH70:CH72" si="176">SUM(CF70:CG70)</f>
        <v>48</v>
      </c>
      <c r="CI70" s="124">
        <f>(CH70/CH$65)*100</f>
        <v>13.872832369942195</v>
      </c>
      <c r="CJ70" s="125">
        <f t="shared" ref="CJ70:CJ128" si="177">(CH70/$CH$128)*100</f>
        <v>3.1007751937984498</v>
      </c>
      <c r="CK70" s="357">
        <f>CH70-29</f>
        <v>19</v>
      </c>
      <c r="CL70" s="127">
        <f t="shared" ref="CL70:CL128" si="178">(CK70/CH70)*100</f>
        <v>39.583333333333329</v>
      </c>
      <c r="CM70" s="128">
        <f>(CK70/CH$65)*100</f>
        <v>5.4913294797687859</v>
      </c>
      <c r="CN70" s="133">
        <f t="shared" ref="CN70:CN127" si="179">(CK70/$CH$128)*100</f>
        <v>1.227390180878553</v>
      </c>
    </row>
    <row r="71" spans="1:92" ht="23.25" customHeight="1">
      <c r="A71" s="121">
        <v>412</v>
      </c>
      <c r="B71" s="137" t="s">
        <v>224</v>
      </c>
      <c r="C71" s="254"/>
      <c r="D71" s="124"/>
      <c r="E71" s="125"/>
      <c r="F71" s="255"/>
      <c r="G71" s="127"/>
      <c r="H71" s="128"/>
      <c r="I71" s="133"/>
      <c r="J71" s="254"/>
      <c r="K71" s="124"/>
      <c r="L71" s="125"/>
      <c r="M71" s="255"/>
      <c r="N71" s="127"/>
      <c r="O71" s="128"/>
      <c r="P71" s="133"/>
      <c r="Q71" s="254"/>
      <c r="R71" s="124"/>
      <c r="S71" s="125"/>
      <c r="T71" s="255"/>
      <c r="U71" s="127"/>
      <c r="V71" s="128"/>
      <c r="W71" s="133"/>
      <c r="X71" s="254"/>
      <c r="Y71" s="124"/>
      <c r="Z71" s="125"/>
      <c r="AA71" s="255"/>
      <c r="AB71" s="127"/>
      <c r="AC71" s="128"/>
      <c r="AD71" s="133"/>
      <c r="AE71" s="254"/>
      <c r="AF71" s="124"/>
      <c r="AG71" s="125"/>
      <c r="AH71" s="255"/>
      <c r="AI71" s="127"/>
      <c r="AJ71" s="128"/>
      <c r="AK71" s="133"/>
      <c r="AL71" s="254"/>
      <c r="AM71" s="124"/>
      <c r="AN71" s="125"/>
      <c r="AO71" s="255"/>
      <c r="AP71" s="127"/>
      <c r="AQ71" s="128"/>
      <c r="AR71" s="133"/>
      <c r="AS71" s="254"/>
      <c r="AT71" s="124"/>
      <c r="AU71" s="125"/>
      <c r="AV71" s="255"/>
      <c r="AW71" s="127"/>
      <c r="AX71" s="128"/>
      <c r="AY71" s="133"/>
      <c r="AZ71" s="254"/>
      <c r="BA71" s="124"/>
      <c r="BB71" s="125"/>
      <c r="BC71" s="255"/>
      <c r="BD71" s="127"/>
      <c r="BE71" s="128"/>
      <c r="BF71" s="133"/>
      <c r="BG71" s="256">
        <v>106</v>
      </c>
      <c r="BH71" s="124">
        <f t="shared" si="173"/>
        <v>47.321428571428569</v>
      </c>
      <c r="BI71" s="125">
        <f>(BG71/$BG$128)*100</f>
        <v>6.4203513022410661</v>
      </c>
      <c r="BJ71" s="255">
        <v>20</v>
      </c>
      <c r="BK71" s="127">
        <f>(BJ71/BG71)*100</f>
        <v>18.867924528301888</v>
      </c>
      <c r="BL71" s="128">
        <f t="shared" si="174"/>
        <v>8.9285714285714288</v>
      </c>
      <c r="BM71" s="133">
        <f>(BJ71/$BG$128)*100</f>
        <v>1.2113870381586918</v>
      </c>
      <c r="BN71" s="257">
        <v>58</v>
      </c>
      <c r="BO71" s="342"/>
      <c r="BP71" s="131">
        <f t="shared" si="19"/>
        <v>58</v>
      </c>
      <c r="BQ71" s="124">
        <f>(BP71/BP$65)*100</f>
        <v>42.028985507246375</v>
      </c>
      <c r="BR71" s="125">
        <f>(BP71/$BP$128)*100</f>
        <v>3.8692461641094065</v>
      </c>
      <c r="BS71" s="357">
        <v>7</v>
      </c>
      <c r="BT71" s="127">
        <f>(BS71/BP71)*100</f>
        <v>12.068965517241379</v>
      </c>
      <c r="BU71" s="128">
        <f>(BS71/BP$65)*100</f>
        <v>5.0724637681159424</v>
      </c>
      <c r="BV71" s="133">
        <f>(BS71/$BP$128)*100</f>
        <v>0.46697798532354906</v>
      </c>
      <c r="BW71" s="257">
        <v>99</v>
      </c>
      <c r="BX71" s="342"/>
      <c r="BY71" s="131">
        <f t="shared" si="175"/>
        <v>99</v>
      </c>
      <c r="BZ71" s="124">
        <f>(BY71/BY$65)*100</f>
        <v>33.445945945945951</v>
      </c>
      <c r="CA71" s="125">
        <f>(BY71/$BY$128)*100</f>
        <v>6.8654646324549233</v>
      </c>
      <c r="CB71" s="357">
        <f>BY71-70</f>
        <v>29</v>
      </c>
      <c r="CC71" s="127">
        <f>(CB71/BY71)*100</f>
        <v>29.292929292929294</v>
      </c>
      <c r="CD71" s="128">
        <f>(CB71/BY$65)*100</f>
        <v>9.7972972972972965</v>
      </c>
      <c r="CE71" s="133">
        <f>(CB71/$BY$128)*100</f>
        <v>2.0110957004160888</v>
      </c>
      <c r="CF71" s="257">
        <v>160</v>
      </c>
      <c r="CG71" s="342"/>
      <c r="CH71" s="131">
        <f t="shared" si="176"/>
        <v>160</v>
      </c>
      <c r="CI71" s="124">
        <f>(CH71/CH$65)*100</f>
        <v>46.24277456647399</v>
      </c>
      <c r="CJ71" s="125">
        <f t="shared" si="177"/>
        <v>10.335917312661499</v>
      </c>
      <c r="CK71" s="357">
        <f>CH71-114</f>
        <v>46</v>
      </c>
      <c r="CL71" s="127">
        <f t="shared" si="178"/>
        <v>28.749999999999996</v>
      </c>
      <c r="CM71" s="128">
        <f>(CK71/CH$65)*100</f>
        <v>13.294797687861271</v>
      </c>
      <c r="CN71" s="133">
        <f t="shared" si="179"/>
        <v>2.9715762273901807</v>
      </c>
    </row>
    <row r="72" spans="1:92" ht="23.25" customHeight="1">
      <c r="A72" s="138">
        <v>413</v>
      </c>
      <c r="B72" s="137" t="s">
        <v>225</v>
      </c>
      <c r="C72" s="254"/>
      <c r="D72" s="124"/>
      <c r="E72" s="125"/>
      <c r="F72" s="255"/>
      <c r="G72" s="127"/>
      <c r="H72" s="128"/>
      <c r="I72" s="133"/>
      <c r="J72" s="254"/>
      <c r="K72" s="124"/>
      <c r="L72" s="125"/>
      <c r="M72" s="255"/>
      <c r="N72" s="127"/>
      <c r="O72" s="128"/>
      <c r="P72" s="133"/>
      <c r="Q72" s="254"/>
      <c r="R72" s="124"/>
      <c r="S72" s="125"/>
      <c r="T72" s="255"/>
      <c r="U72" s="127"/>
      <c r="V72" s="128"/>
      <c r="W72" s="133"/>
      <c r="X72" s="254"/>
      <c r="Y72" s="124"/>
      <c r="Z72" s="125"/>
      <c r="AA72" s="255"/>
      <c r="AB72" s="127"/>
      <c r="AC72" s="128"/>
      <c r="AD72" s="133"/>
      <c r="AE72" s="254"/>
      <c r="AF72" s="124"/>
      <c r="AG72" s="125"/>
      <c r="AH72" s="255"/>
      <c r="AI72" s="127"/>
      <c r="AJ72" s="128"/>
      <c r="AK72" s="133"/>
      <c r="AL72" s="254"/>
      <c r="AM72" s="124"/>
      <c r="AN72" s="125"/>
      <c r="AO72" s="255"/>
      <c r="AP72" s="127"/>
      <c r="AQ72" s="128"/>
      <c r="AR72" s="133"/>
      <c r="AS72" s="254"/>
      <c r="AT72" s="124"/>
      <c r="AU72" s="125"/>
      <c r="AV72" s="255"/>
      <c r="AW72" s="127"/>
      <c r="AX72" s="128"/>
      <c r="AY72" s="133"/>
      <c r="AZ72" s="254"/>
      <c r="BA72" s="124"/>
      <c r="BB72" s="125"/>
      <c r="BC72" s="255"/>
      <c r="BD72" s="127"/>
      <c r="BE72" s="128"/>
      <c r="BF72" s="133"/>
      <c r="BG72" s="256">
        <v>86</v>
      </c>
      <c r="BH72" s="124">
        <f t="shared" si="173"/>
        <v>38.392857142857146</v>
      </c>
      <c r="BI72" s="125">
        <f>(BG72/$BG$128)*100</f>
        <v>5.2089642640823737</v>
      </c>
      <c r="BJ72" s="255">
        <v>16</v>
      </c>
      <c r="BK72" s="127">
        <f>(BJ72/BG72)*100</f>
        <v>18.604651162790699</v>
      </c>
      <c r="BL72" s="128">
        <f t="shared" si="174"/>
        <v>7.1428571428571423</v>
      </c>
      <c r="BM72" s="133">
        <f>(BJ72/$BG$128)*100</f>
        <v>0.96910963052695331</v>
      </c>
      <c r="BN72" s="257">
        <v>50</v>
      </c>
      <c r="BO72" s="342"/>
      <c r="BP72" s="131">
        <f t="shared" si="19"/>
        <v>50</v>
      </c>
      <c r="BQ72" s="124">
        <f>(BP72/BP$65)*100</f>
        <v>36.231884057971016</v>
      </c>
      <c r="BR72" s="125">
        <f>(BP72/$BP$128)*100</f>
        <v>3.3355570380253505</v>
      </c>
      <c r="BS72" s="357">
        <v>9</v>
      </c>
      <c r="BT72" s="127">
        <f>(BS72/BP72)*100</f>
        <v>18</v>
      </c>
      <c r="BU72" s="128">
        <f>(BS72/BP$65)*100</f>
        <v>6.5217391304347823</v>
      </c>
      <c r="BV72" s="133">
        <f>(BS72/$BP$128)*100</f>
        <v>0.60040026684456305</v>
      </c>
      <c r="BW72" s="257">
        <v>149</v>
      </c>
      <c r="BX72" s="342"/>
      <c r="BY72" s="131">
        <f t="shared" si="175"/>
        <v>149</v>
      </c>
      <c r="BZ72" s="124">
        <f>(BY72/BY$65)*100</f>
        <v>50.337837837837839</v>
      </c>
      <c r="CA72" s="125">
        <f>(BY72/$BY$128)*100</f>
        <v>10.332871012482663</v>
      </c>
      <c r="CB72" s="357">
        <f>BY72-103</f>
        <v>46</v>
      </c>
      <c r="CC72" s="127">
        <f>(CB72/BY72)*100</f>
        <v>30.872483221476511</v>
      </c>
      <c r="CD72" s="128">
        <f>(CB72/BY$65)*100</f>
        <v>15.54054054054054</v>
      </c>
      <c r="CE72" s="133">
        <f>(CB72/$BY$128)*100</f>
        <v>3.19001386962552</v>
      </c>
      <c r="CF72" s="257">
        <v>138</v>
      </c>
      <c r="CG72" s="342"/>
      <c r="CH72" s="131">
        <f t="shared" si="176"/>
        <v>138</v>
      </c>
      <c r="CI72" s="124">
        <f>(CH72/CH$65)*100</f>
        <v>39.884393063583815</v>
      </c>
      <c r="CJ72" s="125">
        <f t="shared" si="177"/>
        <v>8.9147286821705425</v>
      </c>
      <c r="CK72" s="357">
        <f>CH72-105</f>
        <v>33</v>
      </c>
      <c r="CL72" s="127">
        <f t="shared" si="178"/>
        <v>23.913043478260871</v>
      </c>
      <c r="CM72" s="128">
        <f>(CK72/CH$65)*100</f>
        <v>9.5375722543352595</v>
      </c>
      <c r="CN72" s="133">
        <f t="shared" si="179"/>
        <v>2.1317829457364339</v>
      </c>
    </row>
    <row r="73" spans="1:92" s="242" customFormat="1">
      <c r="A73" s="415" t="s">
        <v>58</v>
      </c>
      <c r="B73" s="416"/>
      <c r="C73" s="258">
        <f>SUM(C74,C77,C82)</f>
        <v>140</v>
      </c>
      <c r="D73" s="232">
        <f>(C73/C$73)*100</f>
        <v>100</v>
      </c>
      <c r="E73" s="238">
        <f>(C73/$C$128)*100</f>
        <v>7.2016460905349797</v>
      </c>
      <c r="F73" s="239">
        <f>SUM(F74,F77,F82)</f>
        <v>47</v>
      </c>
      <c r="G73" s="235">
        <f>(F73/C73)*100</f>
        <v>33.571428571428569</v>
      </c>
      <c r="H73" s="236">
        <f>(F73/C$73)*100</f>
        <v>33.571428571428569</v>
      </c>
      <c r="I73" s="237">
        <f>(F73/$C$128)*100</f>
        <v>2.4176954732510287</v>
      </c>
      <c r="J73" s="258">
        <f>SUM(J74,J77,J82)</f>
        <v>145</v>
      </c>
      <c r="K73" s="232">
        <f>(J73/J$73)*100</f>
        <v>100</v>
      </c>
      <c r="L73" s="238">
        <f>(J73/$J$128)*100</f>
        <v>7.7581594435527022</v>
      </c>
      <c r="M73" s="239">
        <f>SUM(M74,M77,M82)</f>
        <v>31</v>
      </c>
      <c r="N73" s="235">
        <f>(M73/J73)*100</f>
        <v>21.379310344827587</v>
      </c>
      <c r="O73" s="236">
        <f>(M73/J$73)*100</f>
        <v>21.379310344827587</v>
      </c>
      <c r="P73" s="237">
        <f>(M73/$J$128)*100</f>
        <v>1.6586409844836811</v>
      </c>
      <c r="Q73" s="258">
        <f>SUM(Q74,Q77,Q82)</f>
        <v>127</v>
      </c>
      <c r="R73" s="232">
        <f>(Q73/Q$73)*100</f>
        <v>100</v>
      </c>
      <c r="S73" s="238">
        <f>(Q73/$Q$128)*100</f>
        <v>7.0438158624514706</v>
      </c>
      <c r="T73" s="239">
        <f>SUM(T74,T77,T82)</f>
        <v>21</v>
      </c>
      <c r="U73" s="235">
        <f>(T73/Q73)*100</f>
        <v>16.535433070866144</v>
      </c>
      <c r="V73" s="236">
        <f>(T73/Q$73)*100</f>
        <v>16.535433070866144</v>
      </c>
      <c r="W73" s="237">
        <f>(T73/$Q$128)*100</f>
        <v>1.1647254575707155</v>
      </c>
      <c r="X73" s="258">
        <f>SUM(X74,X77,X82)</f>
        <v>110</v>
      </c>
      <c r="Y73" s="232">
        <f>(X73/X$73)*100</f>
        <v>100</v>
      </c>
      <c r="Z73" s="238">
        <f>(X73/$X$128)*100</f>
        <v>6.3145809414466125</v>
      </c>
      <c r="AA73" s="239">
        <f>SUM(AA74,AA77,AA82)</f>
        <v>27</v>
      </c>
      <c r="AB73" s="235">
        <f>(AA73/X73)*100</f>
        <v>24.545454545454547</v>
      </c>
      <c r="AC73" s="236">
        <f>(AA73/X$73)*100</f>
        <v>24.545454545454547</v>
      </c>
      <c r="AD73" s="237">
        <f>(AA73/$X$128)*100</f>
        <v>1.5499425947187142</v>
      </c>
      <c r="AE73" s="258">
        <f>SUM(AE74,AE77,AE82)</f>
        <v>73</v>
      </c>
      <c r="AF73" s="232">
        <f>(AE73/AE$73)*100</f>
        <v>100</v>
      </c>
      <c r="AG73" s="238">
        <f>(AE73/$AE$128)*100</f>
        <v>6.1812023708721426</v>
      </c>
      <c r="AH73" s="239">
        <f>SUM(AH74,AH77,AH82)</f>
        <v>17</v>
      </c>
      <c r="AI73" s="235">
        <f>(AH73/AE73)*100</f>
        <v>23.287671232876711</v>
      </c>
      <c r="AJ73" s="236">
        <f>(AH73/AE$73)*100</f>
        <v>23.287671232876711</v>
      </c>
      <c r="AK73" s="237">
        <f>(AH73/$AE$128)*100</f>
        <v>1.4394580863674851</v>
      </c>
      <c r="AL73" s="258">
        <f>SUM(AL74,AL77,AL82)</f>
        <v>131</v>
      </c>
      <c r="AM73" s="232">
        <f>(AL73/AL$73)*100</f>
        <v>100</v>
      </c>
      <c r="AN73" s="238">
        <f>(AL73/$AL$128)*100</f>
        <v>9.8127340823970037</v>
      </c>
      <c r="AO73" s="239">
        <f>SUM(AO74,AO77,AO82)</f>
        <v>25</v>
      </c>
      <c r="AP73" s="235">
        <f>(AO73/AL73)*100</f>
        <v>19.083969465648856</v>
      </c>
      <c r="AQ73" s="236">
        <f>(AO73/$AL$73)*100</f>
        <v>19.083969465648856</v>
      </c>
      <c r="AR73" s="237">
        <f>(AO73/$AL$128)*100</f>
        <v>1.8726591760299627</v>
      </c>
      <c r="AS73" s="258">
        <f>SUM(AS74,AS77,AS82)</f>
        <v>67</v>
      </c>
      <c r="AT73" s="232">
        <f>(AS73/AS$73)*100</f>
        <v>100</v>
      </c>
      <c r="AU73" s="238">
        <f>(AS73/$AS$128)*100</f>
        <v>3.8976148923792904</v>
      </c>
      <c r="AV73" s="239">
        <f>SUM(AV74,AV77,AV82)</f>
        <v>8</v>
      </c>
      <c r="AW73" s="235">
        <f>(AV73/AS73)*100</f>
        <v>11.940298507462686</v>
      </c>
      <c r="AX73" s="236">
        <f>(AV73/$AS$73)*100</f>
        <v>11.940298507462686</v>
      </c>
      <c r="AY73" s="237">
        <f>(AV73/$AS$128)*100</f>
        <v>0.46538685282140779</v>
      </c>
      <c r="AZ73" s="258">
        <f>SUM(AZ74,AZ77,AZ82)</f>
        <v>109</v>
      </c>
      <c r="BA73" s="232">
        <f>(AZ73/AZ$73)*100</f>
        <v>100</v>
      </c>
      <c r="BB73" s="238">
        <f>(AZ73/$AZ$128)*100</f>
        <v>6.8510370835952221</v>
      </c>
      <c r="BC73" s="239">
        <f>SUM(BC74,BC77,BC82)</f>
        <v>18</v>
      </c>
      <c r="BD73" s="235">
        <f>(BC73/AZ73)*100</f>
        <v>16.513761467889911</v>
      </c>
      <c r="BE73" s="236">
        <f>(BC73/$AZ$73)*100</f>
        <v>16.513761467889911</v>
      </c>
      <c r="BF73" s="237">
        <f>(BC73/$AZ$128)*100</f>
        <v>1.1313639220615965</v>
      </c>
      <c r="BG73" s="240">
        <f>SUM(BG74,BG77,BG82)</f>
        <v>122</v>
      </c>
      <c r="BH73" s="232">
        <f>(BG73/BG$73)*100</f>
        <v>100</v>
      </c>
      <c r="BI73" s="238">
        <f>(BG73/$BG$128)*100</f>
        <v>7.389460932768019</v>
      </c>
      <c r="BJ73" s="239">
        <f>SUM(BJ74,BJ77,BJ82)</f>
        <v>32</v>
      </c>
      <c r="BK73" s="235">
        <f>(BJ73/BG73)*100</f>
        <v>26.229508196721312</v>
      </c>
      <c r="BL73" s="236">
        <f>(BJ73/$BG$73)*100</f>
        <v>26.229508196721312</v>
      </c>
      <c r="BM73" s="237">
        <f>(BJ73/$BG$128)*100</f>
        <v>1.9382192610539066</v>
      </c>
      <c r="BN73" s="241">
        <f>SUM(BN74,BN77,BN82)</f>
        <v>102</v>
      </c>
      <c r="BO73" s="340">
        <f>BO74+BO82</f>
        <v>0</v>
      </c>
      <c r="BP73" s="349">
        <f t="shared" ref="BP73:BP123" si="180">SUM(BN73:BO73)</f>
        <v>102</v>
      </c>
      <c r="BQ73" s="232">
        <f>(BP73/BP$73)*100</f>
        <v>100</v>
      </c>
      <c r="BR73" s="238">
        <f>(BP73/$BP$128)*100</f>
        <v>6.8045363575717142</v>
      </c>
      <c r="BS73" s="355">
        <f>SUM(BS74,BS77,BS82)</f>
        <v>26</v>
      </c>
      <c r="BT73" s="235">
        <f>(BS73/BP73)*100</f>
        <v>25.490196078431371</v>
      </c>
      <c r="BU73" s="236">
        <f>(BS73/BP$73)*100</f>
        <v>25.490196078431371</v>
      </c>
      <c r="BV73" s="237">
        <f>(BS73/$BP$128)*100</f>
        <v>1.734489659773182</v>
      </c>
      <c r="BW73" s="241">
        <f>SUM(BW74,BW77,BW82)</f>
        <v>107</v>
      </c>
      <c r="BX73" s="340">
        <f>BX74+BX82</f>
        <v>0</v>
      </c>
      <c r="BY73" s="349">
        <f t="shared" ref="BY73" si="181">SUM(BW73:BX73)</f>
        <v>107</v>
      </c>
      <c r="BZ73" s="232">
        <f>(BY73/BY$73)*100</f>
        <v>100</v>
      </c>
      <c r="CA73" s="238">
        <f>(BY73/$BY$128)*100</f>
        <v>7.4202496532593614</v>
      </c>
      <c r="CB73" s="355">
        <f>SUM(CB74,CB77,CB82)</f>
        <v>21</v>
      </c>
      <c r="CC73" s="235">
        <f>(CB73/BY73)*100</f>
        <v>19.626168224299064</v>
      </c>
      <c r="CD73" s="236">
        <f>(CB73/BY$73)*100</f>
        <v>19.626168224299064</v>
      </c>
      <c r="CE73" s="237">
        <f>(CB73/$BY$128)*100</f>
        <v>1.4563106796116505</v>
      </c>
      <c r="CF73" s="241">
        <f>SUM(CF74,CF77,CF82)</f>
        <v>86</v>
      </c>
      <c r="CG73" s="340">
        <f>CG74+CG82</f>
        <v>0</v>
      </c>
      <c r="CH73" s="349">
        <f t="shared" ref="CH73" si="182">SUM(CF73:CG73)</f>
        <v>86</v>
      </c>
      <c r="CI73" s="232">
        <f>(CH73/CH$73)*100</f>
        <v>100</v>
      </c>
      <c r="CJ73" s="238">
        <f t="shared" si="177"/>
        <v>5.5555555555555554</v>
      </c>
      <c r="CK73" s="355">
        <f>SUM(CK74,CK77,CK82)</f>
        <v>20</v>
      </c>
      <c r="CL73" s="235">
        <f t="shared" si="178"/>
        <v>23.255813953488371</v>
      </c>
      <c r="CM73" s="236">
        <f>(CK73/CH$73)*100</f>
        <v>23.255813953488371</v>
      </c>
      <c r="CN73" s="237">
        <f t="shared" si="179"/>
        <v>1.2919896640826873</v>
      </c>
    </row>
    <row r="74" spans="1:92" s="242" customFormat="1" ht="23.25" customHeight="1">
      <c r="A74" s="420" t="s">
        <v>212</v>
      </c>
      <c r="B74" s="421"/>
      <c r="C74" s="243">
        <f>SUM(C75:C76)</f>
        <v>104</v>
      </c>
      <c r="D74" s="244">
        <f>(C74/C$73)*100</f>
        <v>74.285714285714292</v>
      </c>
      <c r="E74" s="250">
        <f>(C74/$C$128)*100</f>
        <v>5.3497942386831276</v>
      </c>
      <c r="F74" s="246">
        <f>SUM(F75:F76)</f>
        <v>35</v>
      </c>
      <c r="G74" s="247">
        <f>(F74/C74)*100</f>
        <v>33.653846153846153</v>
      </c>
      <c r="H74" s="248">
        <f>(F74/C$73)*100</f>
        <v>25</v>
      </c>
      <c r="I74" s="249">
        <f>(F74/$C$128)*100</f>
        <v>1.8004115226337449</v>
      </c>
      <c r="J74" s="243"/>
      <c r="K74" s="244"/>
      <c r="L74" s="250"/>
      <c r="M74" s="246"/>
      <c r="N74" s="247"/>
      <c r="O74" s="248"/>
      <c r="P74" s="249"/>
      <c r="Q74" s="243"/>
      <c r="R74" s="244"/>
      <c r="S74" s="250"/>
      <c r="T74" s="246"/>
      <c r="U74" s="247"/>
      <c r="V74" s="248"/>
      <c r="W74" s="249"/>
      <c r="X74" s="243"/>
      <c r="Y74" s="244"/>
      <c r="Z74" s="250"/>
      <c r="AA74" s="246"/>
      <c r="AB74" s="247"/>
      <c r="AC74" s="248"/>
      <c r="AD74" s="249"/>
      <c r="AE74" s="243"/>
      <c r="AF74" s="244"/>
      <c r="AG74" s="250"/>
      <c r="AH74" s="246"/>
      <c r="AI74" s="247"/>
      <c r="AJ74" s="248"/>
      <c r="AK74" s="249"/>
      <c r="AL74" s="243"/>
      <c r="AM74" s="244"/>
      <c r="AN74" s="250"/>
      <c r="AO74" s="246"/>
      <c r="AP74" s="247"/>
      <c r="AQ74" s="248"/>
      <c r="AR74" s="249"/>
      <c r="AS74" s="243"/>
      <c r="AT74" s="244"/>
      <c r="AU74" s="250"/>
      <c r="AV74" s="246"/>
      <c r="AW74" s="247"/>
      <c r="AX74" s="248"/>
      <c r="AY74" s="249"/>
      <c r="AZ74" s="243"/>
      <c r="BA74" s="244"/>
      <c r="BB74" s="250"/>
      <c r="BC74" s="246"/>
      <c r="BD74" s="247"/>
      <c r="BE74" s="248"/>
      <c r="BF74" s="249"/>
      <c r="BG74" s="251"/>
      <c r="BH74" s="244"/>
      <c r="BI74" s="250"/>
      <c r="BJ74" s="246"/>
      <c r="BK74" s="247"/>
      <c r="BL74" s="248"/>
      <c r="BM74" s="249"/>
      <c r="BN74" s="252"/>
      <c r="BO74" s="341"/>
      <c r="BP74" s="350"/>
      <c r="BQ74" s="244"/>
      <c r="BR74" s="250"/>
      <c r="BS74" s="356"/>
      <c r="BT74" s="247"/>
      <c r="BU74" s="248"/>
      <c r="BV74" s="249"/>
      <c r="BW74" s="252"/>
      <c r="BX74" s="341"/>
      <c r="BY74" s="350"/>
      <c r="BZ74" s="244"/>
      <c r="CA74" s="250"/>
      <c r="CB74" s="356"/>
      <c r="CC74" s="247"/>
      <c r="CD74" s="248"/>
      <c r="CE74" s="249"/>
      <c r="CF74" s="252"/>
      <c r="CG74" s="341"/>
      <c r="CH74" s="350"/>
      <c r="CI74" s="244"/>
      <c r="CJ74" s="250"/>
      <c r="CK74" s="356"/>
      <c r="CL74" s="247"/>
      <c r="CM74" s="248"/>
      <c r="CN74" s="249"/>
    </row>
    <row r="75" spans="1:92" ht="23.25" customHeight="1">
      <c r="A75" s="121">
        <v>50116</v>
      </c>
      <c r="B75" s="137" t="s">
        <v>149</v>
      </c>
      <c r="C75" s="254">
        <v>73</v>
      </c>
      <c r="D75" s="124">
        <f>(C75/C$73)*100</f>
        <v>52.142857142857146</v>
      </c>
      <c r="E75" s="125">
        <f>(C75/$C$128)*100</f>
        <v>3.7551440329218111</v>
      </c>
      <c r="F75" s="255">
        <v>28</v>
      </c>
      <c r="G75" s="127">
        <f>(F75/C75)*100</f>
        <v>38.356164383561641</v>
      </c>
      <c r="H75" s="128">
        <f>(F75/C$73)*100</f>
        <v>20</v>
      </c>
      <c r="I75" s="133">
        <f>(F75/$C$128)*100</f>
        <v>1.440329218106996</v>
      </c>
      <c r="J75" s="254"/>
      <c r="K75" s="124"/>
      <c r="L75" s="125"/>
      <c r="M75" s="255"/>
      <c r="N75" s="127"/>
      <c r="O75" s="128"/>
      <c r="P75" s="133"/>
      <c r="Q75" s="254"/>
      <c r="R75" s="124"/>
      <c r="S75" s="125"/>
      <c r="T75" s="255"/>
      <c r="U75" s="127"/>
      <c r="V75" s="128"/>
      <c r="W75" s="133"/>
      <c r="X75" s="254"/>
      <c r="Y75" s="124"/>
      <c r="Z75" s="125"/>
      <c r="AA75" s="255"/>
      <c r="AB75" s="127"/>
      <c r="AC75" s="128"/>
      <c r="AD75" s="133"/>
      <c r="AE75" s="254"/>
      <c r="AF75" s="124"/>
      <c r="AG75" s="125"/>
      <c r="AH75" s="255"/>
      <c r="AI75" s="127"/>
      <c r="AJ75" s="128"/>
      <c r="AK75" s="133"/>
      <c r="AL75" s="254"/>
      <c r="AM75" s="124"/>
      <c r="AN75" s="125"/>
      <c r="AO75" s="255"/>
      <c r="AP75" s="127"/>
      <c r="AQ75" s="128"/>
      <c r="AR75" s="133"/>
      <c r="AS75" s="254"/>
      <c r="AT75" s="124"/>
      <c r="AU75" s="125"/>
      <c r="AV75" s="255"/>
      <c r="AW75" s="127"/>
      <c r="AX75" s="128"/>
      <c r="AY75" s="133"/>
      <c r="AZ75" s="254"/>
      <c r="BA75" s="124"/>
      <c r="BB75" s="125"/>
      <c r="BC75" s="255"/>
      <c r="BD75" s="127"/>
      <c r="BE75" s="128"/>
      <c r="BF75" s="133"/>
      <c r="BG75" s="256"/>
      <c r="BH75" s="124"/>
      <c r="BI75" s="125"/>
      <c r="BJ75" s="255"/>
      <c r="BK75" s="127"/>
      <c r="BL75" s="128"/>
      <c r="BM75" s="133"/>
      <c r="BN75" s="257"/>
      <c r="BO75" s="342"/>
      <c r="BP75" s="131"/>
      <c r="BQ75" s="124"/>
      <c r="BR75" s="125"/>
      <c r="BS75" s="357"/>
      <c r="BT75" s="127"/>
      <c r="BU75" s="128"/>
      <c r="BV75" s="133"/>
      <c r="BW75" s="257"/>
      <c r="BX75" s="342"/>
      <c r="BY75" s="131"/>
      <c r="BZ75" s="124"/>
      <c r="CA75" s="125"/>
      <c r="CB75" s="357"/>
      <c r="CC75" s="127"/>
      <c r="CD75" s="128"/>
      <c r="CE75" s="133"/>
      <c r="CF75" s="257"/>
      <c r="CG75" s="342"/>
      <c r="CH75" s="131"/>
      <c r="CI75" s="124"/>
      <c r="CJ75" s="125"/>
      <c r="CK75" s="357"/>
      <c r="CL75" s="127"/>
      <c r="CM75" s="128"/>
      <c r="CN75" s="133"/>
    </row>
    <row r="76" spans="1:92" ht="23.25" customHeight="1">
      <c r="A76" s="121">
        <v>50136</v>
      </c>
      <c r="B76" s="137" t="s">
        <v>150</v>
      </c>
      <c r="C76" s="254">
        <v>31</v>
      </c>
      <c r="D76" s="124">
        <f>(C76/C$73)*100</f>
        <v>22.142857142857142</v>
      </c>
      <c r="E76" s="125">
        <f>(C76/$C$128)*100</f>
        <v>1.594650205761317</v>
      </c>
      <c r="F76" s="255">
        <v>7</v>
      </c>
      <c r="G76" s="127">
        <f>(F76/C76)*100</f>
        <v>22.58064516129032</v>
      </c>
      <c r="H76" s="128">
        <f>(F76/C$73)*100</f>
        <v>5</v>
      </c>
      <c r="I76" s="133">
        <f>(F76/$C$128)*100</f>
        <v>0.360082304526749</v>
      </c>
      <c r="J76" s="254"/>
      <c r="K76" s="124"/>
      <c r="L76" s="125"/>
      <c r="M76" s="255"/>
      <c r="N76" s="127"/>
      <c r="O76" s="128"/>
      <c r="P76" s="133"/>
      <c r="Q76" s="254"/>
      <c r="R76" s="124"/>
      <c r="S76" s="125"/>
      <c r="T76" s="255"/>
      <c r="U76" s="127"/>
      <c r="V76" s="128"/>
      <c r="W76" s="133"/>
      <c r="X76" s="254"/>
      <c r="Y76" s="124"/>
      <c r="Z76" s="125"/>
      <c r="AA76" s="255"/>
      <c r="AB76" s="127"/>
      <c r="AC76" s="128"/>
      <c r="AD76" s="133"/>
      <c r="AE76" s="254"/>
      <c r="AF76" s="124"/>
      <c r="AG76" s="125"/>
      <c r="AH76" s="255"/>
      <c r="AI76" s="127"/>
      <c r="AJ76" s="128"/>
      <c r="AK76" s="133"/>
      <c r="AL76" s="254"/>
      <c r="AM76" s="124"/>
      <c r="AN76" s="125"/>
      <c r="AO76" s="255"/>
      <c r="AP76" s="127"/>
      <c r="AQ76" s="128"/>
      <c r="AR76" s="133"/>
      <c r="AS76" s="254"/>
      <c r="AT76" s="124"/>
      <c r="AU76" s="125"/>
      <c r="AV76" s="255"/>
      <c r="AW76" s="127"/>
      <c r="AX76" s="128"/>
      <c r="AY76" s="133"/>
      <c r="AZ76" s="254"/>
      <c r="BA76" s="124"/>
      <c r="BB76" s="125"/>
      <c r="BC76" s="255"/>
      <c r="BD76" s="127"/>
      <c r="BE76" s="128"/>
      <c r="BF76" s="133"/>
      <c r="BG76" s="256"/>
      <c r="BH76" s="124"/>
      <c r="BI76" s="125"/>
      <c r="BJ76" s="255"/>
      <c r="BK76" s="127"/>
      <c r="BL76" s="128"/>
      <c r="BM76" s="133"/>
      <c r="BN76" s="257"/>
      <c r="BO76" s="342"/>
      <c r="BP76" s="131"/>
      <c r="BQ76" s="124"/>
      <c r="BR76" s="125"/>
      <c r="BS76" s="357"/>
      <c r="BT76" s="127"/>
      <c r="BU76" s="128"/>
      <c r="BV76" s="133"/>
      <c r="BW76" s="257"/>
      <c r="BX76" s="342"/>
      <c r="BY76" s="131"/>
      <c r="BZ76" s="124"/>
      <c r="CA76" s="125"/>
      <c r="CB76" s="357"/>
      <c r="CC76" s="127"/>
      <c r="CD76" s="128"/>
      <c r="CE76" s="133"/>
      <c r="CF76" s="257"/>
      <c r="CG76" s="342"/>
      <c r="CH76" s="131"/>
      <c r="CI76" s="124"/>
      <c r="CJ76" s="125"/>
      <c r="CK76" s="357"/>
      <c r="CL76" s="127"/>
      <c r="CM76" s="128"/>
      <c r="CN76" s="133"/>
    </row>
    <row r="77" spans="1:92" s="242" customFormat="1" ht="23.25" customHeight="1">
      <c r="A77" s="420" t="s">
        <v>148</v>
      </c>
      <c r="B77" s="421"/>
      <c r="C77" s="243"/>
      <c r="D77" s="244"/>
      <c r="E77" s="250"/>
      <c r="F77" s="246"/>
      <c r="G77" s="247"/>
      <c r="H77" s="248"/>
      <c r="I77" s="249"/>
      <c r="J77" s="243">
        <f>SUM(J78:J81)</f>
        <v>91</v>
      </c>
      <c r="K77" s="244">
        <f>(J77/J$73)*100</f>
        <v>62.758620689655174</v>
      </c>
      <c r="L77" s="250">
        <f>(J77/$J$128)*100</f>
        <v>4.868913857677903</v>
      </c>
      <c r="M77" s="246">
        <f>SUM(M78:M81)</f>
        <v>17</v>
      </c>
      <c r="N77" s="247">
        <f>(M77/J77)*100</f>
        <v>18.681318681318682</v>
      </c>
      <c r="O77" s="248">
        <f>(M77/J$73)*100</f>
        <v>11.724137931034482</v>
      </c>
      <c r="P77" s="249">
        <f>(M77/$J$128)*100</f>
        <v>0.90957731407169606</v>
      </c>
      <c r="Q77" s="243">
        <f>SUM(Q78:Q81)</f>
        <v>88</v>
      </c>
      <c r="R77" s="244">
        <f>(Q77/Q$73)*100</f>
        <v>69.29133858267717</v>
      </c>
      <c r="S77" s="250">
        <f>(Q77/$Q$128)*100</f>
        <v>4.8807542983915697</v>
      </c>
      <c r="T77" s="246">
        <f>SUM(T78:T81)</f>
        <v>5</v>
      </c>
      <c r="U77" s="247">
        <f>(T77/Q77)*100</f>
        <v>5.6818181818181817</v>
      </c>
      <c r="V77" s="248">
        <f>(T77/Q$73)*100</f>
        <v>3.9370078740157481</v>
      </c>
      <c r="W77" s="249">
        <f>(T77/$Q$128)*100</f>
        <v>0.27731558513588467</v>
      </c>
      <c r="X77" s="243">
        <f>SUM(X78:X81)</f>
        <v>71</v>
      </c>
      <c r="Y77" s="244">
        <f>(X77/X$73)*100</f>
        <v>64.545454545454547</v>
      </c>
      <c r="Z77" s="250">
        <f>(X77/$X$128)*100</f>
        <v>4.075774971297359</v>
      </c>
      <c r="AA77" s="246">
        <f>SUM(AA78:AA81)</f>
        <v>12</v>
      </c>
      <c r="AB77" s="247">
        <f>(AA77/X77)*100</f>
        <v>16.901408450704224</v>
      </c>
      <c r="AC77" s="248">
        <f>(AA77/X$73)*100</f>
        <v>10.909090909090908</v>
      </c>
      <c r="AD77" s="249">
        <f>(AA77/$X$128)*100</f>
        <v>0.68886337543053955</v>
      </c>
      <c r="AE77" s="243">
        <f>SUM(AE78:AE81)</f>
        <v>52</v>
      </c>
      <c r="AF77" s="244">
        <f>(AE77/AE$73)*100</f>
        <v>71.232876712328761</v>
      </c>
      <c r="AG77" s="250">
        <f>(AE77/$AE$128)*100</f>
        <v>4.4030482641828961</v>
      </c>
      <c r="AH77" s="246">
        <f>SUM(AH78:AH81)</f>
        <v>14</v>
      </c>
      <c r="AI77" s="247">
        <f>(AH77/AE77)*100</f>
        <v>26.923076923076923</v>
      </c>
      <c r="AJ77" s="248">
        <f>(AH77/AE$73)*100</f>
        <v>19.17808219178082</v>
      </c>
      <c r="AK77" s="249">
        <f>(AH77/$AE$128)*100</f>
        <v>1.1854360711261642</v>
      </c>
      <c r="AL77" s="243">
        <f>SUM(AL78:AL81)</f>
        <v>88</v>
      </c>
      <c r="AM77" s="244">
        <f>(AL77/AL$73)*100</f>
        <v>67.175572519083971</v>
      </c>
      <c r="AN77" s="250">
        <f>(AL77/$AL$128)*100</f>
        <v>6.5917602996254683</v>
      </c>
      <c r="AO77" s="246">
        <f>SUM(AO78:AO81)</f>
        <v>10</v>
      </c>
      <c r="AP77" s="247">
        <f>(AO77/AL77)*100</f>
        <v>11.363636363636363</v>
      </c>
      <c r="AQ77" s="248">
        <f>(AO77/$AL$73)*100</f>
        <v>7.6335877862595423</v>
      </c>
      <c r="AR77" s="249">
        <f>(AO77/$AL$128)*100</f>
        <v>0.74906367041198507</v>
      </c>
      <c r="AS77" s="243">
        <f>SUM(AS78:AS81)</f>
        <v>44</v>
      </c>
      <c r="AT77" s="244">
        <f>(AS77/AS$73)*100</f>
        <v>65.671641791044777</v>
      </c>
      <c r="AU77" s="250">
        <f>(AS77/$AS$128)*100</f>
        <v>2.5596276905177429</v>
      </c>
      <c r="AV77" s="246">
        <f>SUM(AV78:AV81)</f>
        <v>3</v>
      </c>
      <c r="AW77" s="247">
        <f>(AV77/AS77)*100</f>
        <v>6.8181818181818175</v>
      </c>
      <c r="AX77" s="248">
        <f>(AV77/$AS$73)*100</f>
        <v>4.4776119402985071</v>
      </c>
      <c r="AY77" s="249">
        <f>(AV77/$AS$128)*100</f>
        <v>0.17452006980802792</v>
      </c>
      <c r="AZ77" s="243">
        <f>SUM(AZ78:AZ81)</f>
        <v>74</v>
      </c>
      <c r="BA77" s="244">
        <f>(AZ77/AZ$73)*100</f>
        <v>67.889908256880744</v>
      </c>
      <c r="BB77" s="250">
        <f>(AZ77/$AZ$128)*100</f>
        <v>4.6511627906976747</v>
      </c>
      <c r="BC77" s="246">
        <f>SUM(BC78:BC81)</f>
        <v>7</v>
      </c>
      <c r="BD77" s="247">
        <f>(BC77/AZ77)*100</f>
        <v>9.4594594594594597</v>
      </c>
      <c r="BE77" s="248">
        <f>(BC77/$AZ$73)*100</f>
        <v>6.4220183486238538</v>
      </c>
      <c r="BF77" s="249">
        <f>(BC77/$AZ$128)*100</f>
        <v>0.43997485857950974</v>
      </c>
      <c r="BG77" s="251">
        <f>SUM(BG78:BG81)</f>
        <v>97</v>
      </c>
      <c r="BH77" s="244">
        <f>(BG77/BG$73)*100</f>
        <v>79.508196721311478</v>
      </c>
      <c r="BI77" s="250">
        <f>(BG77/$BG$128)*100</f>
        <v>5.8752271350696548</v>
      </c>
      <c r="BJ77" s="246">
        <f>SUM(BJ78:BJ81)</f>
        <v>19</v>
      </c>
      <c r="BK77" s="247">
        <f>(BJ77/BG77)*100</f>
        <v>19.587628865979383</v>
      </c>
      <c r="BL77" s="248">
        <f>(BJ77/$BG$73)*100</f>
        <v>15.573770491803279</v>
      </c>
      <c r="BM77" s="249">
        <f>(BJ77/$BG$128)*100</f>
        <v>1.1508176862507571</v>
      </c>
      <c r="BN77" s="252">
        <f>SUM(BN78:BN81)</f>
        <v>80</v>
      </c>
      <c r="BO77" s="341">
        <f>SUM(BO78:BO81)</f>
        <v>0</v>
      </c>
      <c r="BP77" s="350">
        <f>SUM(BN77:BO77)</f>
        <v>80</v>
      </c>
      <c r="BQ77" s="244">
        <f>(BP77/BP$73)*100</f>
        <v>78.431372549019613</v>
      </c>
      <c r="BR77" s="250">
        <f>(BP77/$BP$128)*100</f>
        <v>5.3368912608405603</v>
      </c>
      <c r="BS77" s="356">
        <f>SUM(BS78:BS81)</f>
        <v>20</v>
      </c>
      <c r="BT77" s="247">
        <f>(BS77/BP77)*100</f>
        <v>25</v>
      </c>
      <c r="BU77" s="248">
        <f>(BS77/BP$73)*100</f>
        <v>19.607843137254903</v>
      </c>
      <c r="BV77" s="249">
        <f>(BS77/$BP$128)*100</f>
        <v>1.3342228152101401</v>
      </c>
      <c r="BW77" s="252">
        <f>SUM(BW78:BW81)</f>
        <v>87</v>
      </c>
      <c r="BX77" s="341">
        <f>SUM(BX78:BX81)</f>
        <v>0</v>
      </c>
      <c r="BY77" s="350">
        <f>SUM(BW77:BX77)</f>
        <v>87</v>
      </c>
      <c r="BZ77" s="244">
        <f>(BY77/BY$73)*100</f>
        <v>81.308411214953267</v>
      </c>
      <c r="CA77" s="250">
        <f>(BY77/$BY$128)*100</f>
        <v>6.0332871012482663</v>
      </c>
      <c r="CB77" s="356">
        <f>SUM(CB78:CB81)</f>
        <v>12</v>
      </c>
      <c r="CC77" s="247">
        <f>(CB77/BY77)*100</f>
        <v>13.793103448275861</v>
      </c>
      <c r="CD77" s="248">
        <f>(CB77/BY$73)*100</f>
        <v>11.214953271028037</v>
      </c>
      <c r="CE77" s="249">
        <f>(CB77/$BY$128)*100</f>
        <v>0.83217753120665738</v>
      </c>
      <c r="CF77" s="252">
        <f>SUM(CF78:CF81)</f>
        <v>69</v>
      </c>
      <c r="CG77" s="341">
        <f>SUM(CG78:CG81)</f>
        <v>0</v>
      </c>
      <c r="CH77" s="350">
        <f>SUM(CF77:CG77)</f>
        <v>69</v>
      </c>
      <c r="CI77" s="244">
        <f>(CH77/CH$73)*100</f>
        <v>80.232558139534888</v>
      </c>
      <c r="CJ77" s="250">
        <f t="shared" si="177"/>
        <v>4.4573643410852712</v>
      </c>
      <c r="CK77" s="356">
        <f>SUM(CK78:CK81)</f>
        <v>16</v>
      </c>
      <c r="CL77" s="247">
        <f t="shared" si="178"/>
        <v>23.188405797101449</v>
      </c>
      <c r="CM77" s="248">
        <f>(CK77/CH$73)*100</f>
        <v>18.604651162790699</v>
      </c>
      <c r="CN77" s="249">
        <f t="shared" si="179"/>
        <v>1.03359173126615</v>
      </c>
    </row>
    <row r="78" spans="1:92" ht="23.25" customHeight="1">
      <c r="A78" s="121">
        <v>50117</v>
      </c>
      <c r="B78" s="137" t="s">
        <v>149</v>
      </c>
      <c r="C78" s="254"/>
      <c r="D78" s="124"/>
      <c r="E78" s="125"/>
      <c r="F78" s="255"/>
      <c r="G78" s="127"/>
      <c r="H78" s="128"/>
      <c r="I78" s="133"/>
      <c r="J78" s="254">
        <v>57</v>
      </c>
      <c r="K78" s="124">
        <f t="shared" ref="K78:K83" si="183">(J78/J$73)*100</f>
        <v>39.310344827586206</v>
      </c>
      <c r="L78" s="125">
        <f>(J78/$J$128)*100</f>
        <v>3.0497592295345104</v>
      </c>
      <c r="M78" s="255">
        <v>9</v>
      </c>
      <c r="N78" s="127">
        <f>(M78/J78)*100</f>
        <v>15.789473684210526</v>
      </c>
      <c r="O78" s="128">
        <f t="shared" ref="O78:O83" si="184">(M78/J$73)*100</f>
        <v>6.2068965517241379</v>
      </c>
      <c r="P78" s="133">
        <f>(M78/$J$128)*100</f>
        <v>0.4815409309791332</v>
      </c>
      <c r="Q78" s="254">
        <v>55</v>
      </c>
      <c r="R78" s="124">
        <f t="shared" ref="R78:R83" si="185">(Q78/Q$73)*100</f>
        <v>43.30708661417323</v>
      </c>
      <c r="S78" s="125">
        <f>(Q78/$Q$128)*100</f>
        <v>3.050471436494731</v>
      </c>
      <c r="T78" s="255">
        <v>3</v>
      </c>
      <c r="U78" s="127">
        <f>(T78/Q78)*100</f>
        <v>5.4545454545454541</v>
      </c>
      <c r="V78" s="128">
        <f t="shared" ref="V78:V83" si="186">(T78/Q$73)*100</f>
        <v>2.3622047244094486</v>
      </c>
      <c r="W78" s="133">
        <f>(T78/$Q$128)*100</f>
        <v>0.16638935108153077</v>
      </c>
      <c r="X78" s="254">
        <v>41</v>
      </c>
      <c r="Y78" s="124">
        <f t="shared" ref="Y78:Y83" si="187">(X78/X$73)*100</f>
        <v>37.272727272727273</v>
      </c>
      <c r="Z78" s="125">
        <f>(X78/$X$128)*100</f>
        <v>2.3536165327210106</v>
      </c>
      <c r="AA78" s="255">
        <v>9</v>
      </c>
      <c r="AB78" s="127">
        <f>(AA78/X78)*100</f>
        <v>21.951219512195124</v>
      </c>
      <c r="AC78" s="128">
        <f t="shared" ref="AC78:AC83" si="188">(AA78/X$73)*100</f>
        <v>8.1818181818181817</v>
      </c>
      <c r="AD78" s="133">
        <f>(AA78/$X$128)*100</f>
        <v>0.51664753157290477</v>
      </c>
      <c r="AE78" s="254">
        <v>29</v>
      </c>
      <c r="AF78" s="124">
        <f t="shared" ref="AF78:AF83" si="189">(AE78/AE$73)*100</f>
        <v>39.726027397260275</v>
      </c>
      <c r="AG78" s="125">
        <f>(AE78/$AE$128)*100</f>
        <v>2.4555461473327687</v>
      </c>
      <c r="AH78" s="255">
        <v>9</v>
      </c>
      <c r="AI78" s="127">
        <f>(AH78/AE78)*100</f>
        <v>31.03448275862069</v>
      </c>
      <c r="AJ78" s="128">
        <f t="shared" ref="AJ78:AJ83" si="190">(AH78/AE$73)*100</f>
        <v>12.328767123287671</v>
      </c>
      <c r="AK78" s="133">
        <f>(AH78/$AE$128)*100</f>
        <v>0.76206604572396275</v>
      </c>
      <c r="AL78" s="254"/>
      <c r="AM78" s="124"/>
      <c r="AN78" s="125"/>
      <c r="AO78" s="255"/>
      <c r="AP78" s="127"/>
      <c r="AQ78" s="128"/>
      <c r="AR78" s="133"/>
      <c r="AS78" s="254"/>
      <c r="AT78" s="124"/>
      <c r="AU78" s="125"/>
      <c r="AV78" s="255"/>
      <c r="AW78" s="127"/>
      <c r="AX78" s="128"/>
      <c r="AY78" s="133"/>
      <c r="AZ78" s="254"/>
      <c r="BA78" s="124"/>
      <c r="BB78" s="125"/>
      <c r="BC78" s="255"/>
      <c r="BD78" s="127"/>
      <c r="BE78" s="128"/>
      <c r="BF78" s="133"/>
      <c r="BG78" s="256"/>
      <c r="BH78" s="124"/>
      <c r="BI78" s="125"/>
      <c r="BJ78" s="255"/>
      <c r="BK78" s="127"/>
      <c r="BL78" s="128"/>
      <c r="BM78" s="133"/>
      <c r="BN78" s="257"/>
      <c r="BO78" s="342"/>
      <c r="BP78" s="131"/>
      <c r="BQ78" s="124"/>
      <c r="BR78" s="125"/>
      <c r="BS78" s="357"/>
      <c r="BT78" s="127"/>
      <c r="BU78" s="128"/>
      <c r="BV78" s="133"/>
      <c r="BW78" s="257"/>
      <c r="BX78" s="342"/>
      <c r="BY78" s="131"/>
      <c r="BZ78" s="124"/>
      <c r="CA78" s="125"/>
      <c r="CB78" s="357"/>
      <c r="CC78" s="127"/>
      <c r="CD78" s="128"/>
      <c r="CE78" s="133"/>
      <c r="CF78" s="257"/>
      <c r="CG78" s="342"/>
      <c r="CH78" s="131"/>
      <c r="CI78" s="124"/>
      <c r="CJ78" s="125"/>
      <c r="CK78" s="357"/>
      <c r="CL78" s="127"/>
      <c r="CM78" s="128"/>
      <c r="CN78" s="133"/>
    </row>
    <row r="79" spans="1:92" ht="23.25" customHeight="1">
      <c r="A79" s="121">
        <v>50137</v>
      </c>
      <c r="B79" s="137" t="s">
        <v>151</v>
      </c>
      <c r="C79" s="254"/>
      <c r="D79" s="124"/>
      <c r="E79" s="125"/>
      <c r="F79" s="255"/>
      <c r="G79" s="127"/>
      <c r="H79" s="128"/>
      <c r="I79" s="133"/>
      <c r="J79" s="254">
        <v>34</v>
      </c>
      <c r="K79" s="124">
        <f t="shared" si="183"/>
        <v>23.448275862068964</v>
      </c>
      <c r="L79" s="125">
        <f>(J79/$J$128)*100</f>
        <v>1.8191546281433921</v>
      </c>
      <c r="M79" s="255">
        <v>8</v>
      </c>
      <c r="N79" s="127">
        <f>(M79/J79)*100</f>
        <v>23.52941176470588</v>
      </c>
      <c r="O79" s="128">
        <f t="shared" si="184"/>
        <v>5.5172413793103452</v>
      </c>
      <c r="P79" s="133">
        <f>(M79/$J$128)*100</f>
        <v>0.42803638309256281</v>
      </c>
      <c r="Q79" s="254">
        <v>33</v>
      </c>
      <c r="R79" s="124">
        <f t="shared" si="185"/>
        <v>25.984251968503933</v>
      </c>
      <c r="S79" s="125">
        <f>(Q79/$Q$128)*100</f>
        <v>1.8302828618968388</v>
      </c>
      <c r="T79" s="255">
        <v>2</v>
      </c>
      <c r="U79" s="127">
        <f>(T79/Q79)*100</f>
        <v>6.0606060606060606</v>
      </c>
      <c r="V79" s="128">
        <f t="shared" si="186"/>
        <v>1.5748031496062991</v>
      </c>
      <c r="W79" s="133">
        <f>(T79/$Q$128)*100</f>
        <v>0.11092623405435387</v>
      </c>
      <c r="X79" s="254">
        <v>30</v>
      </c>
      <c r="Y79" s="124">
        <f t="shared" si="187"/>
        <v>27.27272727272727</v>
      </c>
      <c r="Z79" s="125">
        <f>(X79/$X$128)*100</f>
        <v>1.7221584385763489</v>
      </c>
      <c r="AA79" s="255">
        <v>3</v>
      </c>
      <c r="AB79" s="127">
        <f>(AA79/X79)*100</f>
        <v>10</v>
      </c>
      <c r="AC79" s="128">
        <f t="shared" si="188"/>
        <v>2.7272727272727271</v>
      </c>
      <c r="AD79" s="133">
        <f>(AA79/$X$128)*100</f>
        <v>0.17221584385763489</v>
      </c>
      <c r="AE79" s="254">
        <v>23</v>
      </c>
      <c r="AF79" s="124">
        <f t="shared" si="189"/>
        <v>31.506849315068493</v>
      </c>
      <c r="AG79" s="125">
        <f>(AE79/$AE$128)*100</f>
        <v>1.947502116850127</v>
      </c>
      <c r="AH79" s="255">
        <v>5</v>
      </c>
      <c r="AI79" s="127">
        <f>(AH79/AE79)*100</f>
        <v>21.739130434782609</v>
      </c>
      <c r="AJ79" s="128">
        <f t="shared" si="190"/>
        <v>6.8493150684931505</v>
      </c>
      <c r="AK79" s="133">
        <f>(AH79/$AE$128)*100</f>
        <v>0.42337002540220153</v>
      </c>
      <c r="AL79" s="254"/>
      <c r="AM79" s="124"/>
      <c r="AN79" s="125"/>
      <c r="AO79" s="255"/>
      <c r="AP79" s="127"/>
      <c r="AQ79" s="128"/>
      <c r="AR79" s="133"/>
      <c r="AS79" s="254"/>
      <c r="AT79" s="124"/>
      <c r="AU79" s="125"/>
      <c r="AV79" s="255"/>
      <c r="AW79" s="127"/>
      <c r="AX79" s="128"/>
      <c r="AY79" s="133"/>
      <c r="AZ79" s="254"/>
      <c r="BA79" s="124"/>
      <c r="BB79" s="125"/>
      <c r="BC79" s="255"/>
      <c r="BD79" s="127"/>
      <c r="BE79" s="128"/>
      <c r="BF79" s="133"/>
      <c r="BG79" s="256"/>
      <c r="BH79" s="124"/>
      <c r="BI79" s="125"/>
      <c r="BJ79" s="255"/>
      <c r="BK79" s="127"/>
      <c r="BL79" s="128"/>
      <c r="BM79" s="133"/>
      <c r="BN79" s="257"/>
      <c r="BO79" s="342"/>
      <c r="BP79" s="131"/>
      <c r="BQ79" s="124"/>
      <c r="BR79" s="125"/>
      <c r="BS79" s="357"/>
      <c r="BT79" s="127"/>
      <c r="BU79" s="128"/>
      <c r="BV79" s="133"/>
      <c r="BW79" s="257"/>
      <c r="BX79" s="342"/>
      <c r="BY79" s="131"/>
      <c r="BZ79" s="124"/>
      <c r="CA79" s="125"/>
      <c r="CB79" s="357"/>
      <c r="CC79" s="127"/>
      <c r="CD79" s="128"/>
      <c r="CE79" s="133"/>
      <c r="CF79" s="257"/>
      <c r="CG79" s="342"/>
      <c r="CH79" s="131"/>
      <c r="CI79" s="124"/>
      <c r="CJ79" s="125"/>
      <c r="CK79" s="357"/>
      <c r="CL79" s="127"/>
      <c r="CM79" s="128"/>
      <c r="CN79" s="133"/>
    </row>
    <row r="80" spans="1:92" ht="23.25" customHeight="1">
      <c r="A80" s="121">
        <v>501</v>
      </c>
      <c r="B80" s="137" t="s">
        <v>152</v>
      </c>
      <c r="C80" s="254"/>
      <c r="D80" s="124"/>
      <c r="E80" s="125"/>
      <c r="F80" s="255"/>
      <c r="G80" s="127"/>
      <c r="H80" s="128"/>
      <c r="I80" s="133"/>
      <c r="J80" s="254"/>
      <c r="K80" s="124"/>
      <c r="L80" s="125"/>
      <c r="M80" s="255"/>
      <c r="N80" s="127"/>
      <c r="O80" s="128"/>
      <c r="P80" s="133"/>
      <c r="Q80" s="254"/>
      <c r="R80" s="124"/>
      <c r="S80" s="125"/>
      <c r="T80" s="255"/>
      <c r="U80" s="127"/>
      <c r="V80" s="128"/>
      <c r="W80" s="133"/>
      <c r="X80" s="254"/>
      <c r="Y80" s="124"/>
      <c r="Z80" s="125"/>
      <c r="AA80" s="255"/>
      <c r="AB80" s="127"/>
      <c r="AC80" s="128"/>
      <c r="AD80" s="133"/>
      <c r="AE80" s="254"/>
      <c r="AF80" s="124"/>
      <c r="AG80" s="125"/>
      <c r="AH80" s="255"/>
      <c r="AI80" s="127"/>
      <c r="AJ80" s="128"/>
      <c r="AK80" s="133"/>
      <c r="AL80" s="254">
        <v>56</v>
      </c>
      <c r="AM80" s="124">
        <f>(AL80/AL$73)*100</f>
        <v>42.748091603053432</v>
      </c>
      <c r="AN80" s="125">
        <f t="shared" ref="AN80:AN86" si="191">(AL80/$AL$128)*100</f>
        <v>4.1947565543071166</v>
      </c>
      <c r="AO80" s="255">
        <v>6</v>
      </c>
      <c r="AP80" s="127">
        <f>(AO80/AL80)*100</f>
        <v>10.714285714285714</v>
      </c>
      <c r="AQ80" s="128">
        <f>(AO80/$AL$73)*100</f>
        <v>4.5801526717557248</v>
      </c>
      <c r="AR80" s="133">
        <f t="shared" ref="AR80:AR85" si="192">(AO80/$AL$128)*100</f>
        <v>0.44943820224719105</v>
      </c>
      <c r="AS80" s="254">
        <v>26</v>
      </c>
      <c r="AT80" s="124">
        <f>(AS80/AS$73)*100</f>
        <v>38.805970149253731</v>
      </c>
      <c r="AU80" s="125">
        <f t="shared" ref="AU80:AU85" si="193">(AS80/$AS$128)*100</f>
        <v>1.5125072716695753</v>
      </c>
      <c r="AV80" s="255">
        <v>1</v>
      </c>
      <c r="AW80" s="127">
        <f>(AV80/AS80)*100</f>
        <v>3.8461538461538463</v>
      </c>
      <c r="AX80" s="128">
        <f>(AV80/$AS$73)*100</f>
        <v>1.4925373134328357</v>
      </c>
      <c r="AY80" s="133">
        <f t="shared" ref="AY80:AY85" si="194">(AV80/$AS$128)*100</f>
        <v>5.8173356602675974E-2</v>
      </c>
      <c r="AZ80" s="254">
        <v>39</v>
      </c>
      <c r="BA80" s="124">
        <f>(AZ80/AZ$73)*100</f>
        <v>35.779816513761467</v>
      </c>
      <c r="BB80" s="125">
        <f t="shared" ref="BB80:BB85" si="195">(AZ80/$AZ$128)*100</f>
        <v>2.4512884978001259</v>
      </c>
      <c r="BC80" s="255">
        <v>4</v>
      </c>
      <c r="BD80" s="127">
        <f>(BC80/AZ80)*100</f>
        <v>10.256410256410255</v>
      </c>
      <c r="BE80" s="128">
        <f>(BC80/$AZ$73)*100</f>
        <v>3.669724770642202</v>
      </c>
      <c r="BF80" s="133">
        <f t="shared" ref="BF80:BF85" si="196">(BC80/$AZ$128)*100</f>
        <v>0.25141420490257699</v>
      </c>
      <c r="BG80" s="256">
        <v>58</v>
      </c>
      <c r="BH80" s="124">
        <f>(BG80/BG$73)*100</f>
        <v>47.540983606557376</v>
      </c>
      <c r="BI80" s="125">
        <f t="shared" ref="BI80:BI85" si="197">(BG80/$BG$128)*100</f>
        <v>3.5130224106602062</v>
      </c>
      <c r="BJ80" s="255">
        <v>9</v>
      </c>
      <c r="BK80" s="127">
        <f>(BJ80/BG80)*100</f>
        <v>15.517241379310345</v>
      </c>
      <c r="BL80" s="128">
        <f>(BJ80/$BG$73)*100</f>
        <v>7.3770491803278686</v>
      </c>
      <c r="BM80" s="133">
        <f t="shared" ref="BM80:BM85" si="198">(BJ80/$BG$128)*100</f>
        <v>0.54512416717141132</v>
      </c>
      <c r="BN80" s="257">
        <v>55</v>
      </c>
      <c r="BO80" s="342"/>
      <c r="BP80" s="131">
        <f t="shared" si="180"/>
        <v>55</v>
      </c>
      <c r="BQ80" s="124">
        <f>(BP80/BP$73)*100</f>
        <v>53.921568627450981</v>
      </c>
      <c r="BR80" s="125">
        <f t="shared" ref="BR80:BR85" si="199">(BP80/$BP$128)*100</f>
        <v>3.6691127418278855</v>
      </c>
      <c r="BS80" s="357">
        <v>13</v>
      </c>
      <c r="BT80" s="127">
        <f t="shared" ref="BT80:BT85" si="200">(BS80/BP80)*100</f>
        <v>23.636363636363637</v>
      </c>
      <c r="BU80" s="128">
        <f>(BS80/BP$73)*100</f>
        <v>12.745098039215685</v>
      </c>
      <c r="BV80" s="133">
        <f t="shared" ref="BV80:BV85" si="201">(BS80/$BP$128)*100</f>
        <v>0.86724482988659102</v>
      </c>
      <c r="BW80" s="257">
        <v>72</v>
      </c>
      <c r="BX80" s="342"/>
      <c r="BY80" s="131">
        <f t="shared" ref="BY80:BY83" si="202">SUM(BW80:BX80)</f>
        <v>72</v>
      </c>
      <c r="BZ80" s="124">
        <f>(BY80/BY$73)*100</f>
        <v>67.289719626168221</v>
      </c>
      <c r="CA80" s="125">
        <f t="shared" ref="CA80:CA85" si="203">(BY80/$BY$128)*100</f>
        <v>4.9930651872399441</v>
      </c>
      <c r="CB80" s="357">
        <f>BY80-60</f>
        <v>12</v>
      </c>
      <c r="CC80" s="127">
        <f t="shared" ref="CC80:CC85" si="204">(CB80/BY80)*100</f>
        <v>16.666666666666664</v>
      </c>
      <c r="CD80" s="128">
        <f>(CB80/BY$73)*100</f>
        <v>11.214953271028037</v>
      </c>
      <c r="CE80" s="133">
        <f t="shared" ref="CE80:CE85" si="205">(CB80/$BY$128)*100</f>
        <v>0.83217753120665738</v>
      </c>
      <c r="CF80" s="257">
        <v>43</v>
      </c>
      <c r="CG80" s="342"/>
      <c r="CH80" s="131">
        <f t="shared" ref="CH80:CH83" si="206">SUM(CF80:CG80)</f>
        <v>43</v>
      </c>
      <c r="CI80" s="124">
        <f>(CH80/CH$73)*100</f>
        <v>50</v>
      </c>
      <c r="CJ80" s="125">
        <f t="shared" si="177"/>
        <v>2.7777777777777777</v>
      </c>
      <c r="CK80" s="357">
        <f>CH80-35</f>
        <v>8</v>
      </c>
      <c r="CL80" s="127">
        <f t="shared" si="178"/>
        <v>18.604651162790699</v>
      </c>
      <c r="CM80" s="128">
        <f>(CK80/CH$73)*100</f>
        <v>9.3023255813953494</v>
      </c>
      <c r="CN80" s="133">
        <f t="shared" si="179"/>
        <v>0.516795865633075</v>
      </c>
    </row>
    <row r="81" spans="1:92" ht="23.25" customHeight="1">
      <c r="A81" s="121">
        <v>502</v>
      </c>
      <c r="B81" s="137" t="s">
        <v>153</v>
      </c>
      <c r="C81" s="254"/>
      <c r="D81" s="124"/>
      <c r="E81" s="125"/>
      <c r="F81" s="255"/>
      <c r="G81" s="127"/>
      <c r="H81" s="128"/>
      <c r="I81" s="133"/>
      <c r="J81" s="254"/>
      <c r="K81" s="124"/>
      <c r="L81" s="125"/>
      <c r="M81" s="255"/>
      <c r="N81" s="127"/>
      <c r="O81" s="128"/>
      <c r="P81" s="133"/>
      <c r="Q81" s="254"/>
      <c r="R81" s="124"/>
      <c r="S81" s="125"/>
      <c r="T81" s="255"/>
      <c r="U81" s="127"/>
      <c r="V81" s="128"/>
      <c r="W81" s="133"/>
      <c r="X81" s="254"/>
      <c r="Y81" s="124"/>
      <c r="Z81" s="125"/>
      <c r="AA81" s="255"/>
      <c r="AB81" s="127"/>
      <c r="AC81" s="128"/>
      <c r="AD81" s="133"/>
      <c r="AE81" s="254"/>
      <c r="AF81" s="124"/>
      <c r="AG81" s="125"/>
      <c r="AH81" s="255"/>
      <c r="AI81" s="127"/>
      <c r="AJ81" s="128"/>
      <c r="AK81" s="133"/>
      <c r="AL81" s="254">
        <v>32</v>
      </c>
      <c r="AM81" s="124">
        <f>(AL81/AL$73)*100</f>
        <v>24.427480916030532</v>
      </c>
      <c r="AN81" s="125">
        <f t="shared" si="191"/>
        <v>2.3970037453183521</v>
      </c>
      <c r="AO81" s="255">
        <v>4</v>
      </c>
      <c r="AP81" s="127">
        <f>(AO81/AL81)*100</f>
        <v>12.5</v>
      </c>
      <c r="AQ81" s="128">
        <f>(AO81/$AL$73)*100</f>
        <v>3.0534351145038165</v>
      </c>
      <c r="AR81" s="133">
        <f t="shared" si="192"/>
        <v>0.29962546816479402</v>
      </c>
      <c r="AS81" s="254">
        <v>18</v>
      </c>
      <c r="AT81" s="124">
        <f>(AS81/AS$73)*100</f>
        <v>26.865671641791046</v>
      </c>
      <c r="AU81" s="125">
        <f t="shared" si="193"/>
        <v>1.0471204188481675</v>
      </c>
      <c r="AV81" s="255">
        <v>2</v>
      </c>
      <c r="AW81" s="127">
        <f>(AV81/AS81)*100</f>
        <v>11.111111111111111</v>
      </c>
      <c r="AX81" s="128">
        <f>(AV81/$AS$73)*100</f>
        <v>2.9850746268656714</v>
      </c>
      <c r="AY81" s="133">
        <f t="shared" si="194"/>
        <v>0.11634671320535195</v>
      </c>
      <c r="AZ81" s="254">
        <v>35</v>
      </c>
      <c r="BA81" s="124">
        <f>(AZ81/AZ$73)*100</f>
        <v>32.11009174311927</v>
      </c>
      <c r="BB81" s="125">
        <f t="shared" si="195"/>
        <v>2.1998742928975488</v>
      </c>
      <c r="BC81" s="255">
        <v>3</v>
      </c>
      <c r="BD81" s="127">
        <f>(BC81/AZ81)*100</f>
        <v>8.5714285714285712</v>
      </c>
      <c r="BE81" s="128">
        <f>(BC81/$AZ$73)*100</f>
        <v>2.7522935779816518</v>
      </c>
      <c r="BF81" s="133">
        <f t="shared" si="196"/>
        <v>0.18856065367693275</v>
      </c>
      <c r="BG81" s="256">
        <v>39</v>
      </c>
      <c r="BH81" s="124">
        <f>(BG81/BG$73)*100</f>
        <v>31.967213114754102</v>
      </c>
      <c r="BI81" s="125">
        <f t="shared" si="197"/>
        <v>2.3622047244094486</v>
      </c>
      <c r="BJ81" s="255">
        <v>10</v>
      </c>
      <c r="BK81" s="127">
        <f>(BJ81/BG81)*100</f>
        <v>25.641025641025639</v>
      </c>
      <c r="BL81" s="128">
        <f>(BJ81/$BG$73)*100</f>
        <v>8.1967213114754092</v>
      </c>
      <c r="BM81" s="133">
        <f t="shared" si="198"/>
        <v>0.60569351907934588</v>
      </c>
      <c r="BN81" s="257">
        <v>25</v>
      </c>
      <c r="BO81" s="342"/>
      <c r="BP81" s="131">
        <f t="shared" si="180"/>
        <v>25</v>
      </c>
      <c r="BQ81" s="124">
        <f>(BP81/BP$73)*100</f>
        <v>24.509803921568626</v>
      </c>
      <c r="BR81" s="125">
        <f t="shared" si="199"/>
        <v>1.6677785190126753</v>
      </c>
      <c r="BS81" s="357">
        <v>7</v>
      </c>
      <c r="BT81" s="127">
        <f t="shared" si="200"/>
        <v>28.000000000000004</v>
      </c>
      <c r="BU81" s="128">
        <f>(BS81/BP$73)*100</f>
        <v>6.8627450980392162</v>
      </c>
      <c r="BV81" s="133">
        <f t="shared" si="201"/>
        <v>0.46697798532354906</v>
      </c>
      <c r="BW81" s="257">
        <v>15</v>
      </c>
      <c r="BX81" s="342"/>
      <c r="BY81" s="131">
        <f t="shared" si="202"/>
        <v>15</v>
      </c>
      <c r="BZ81" s="124">
        <f>(BY81/BY$73)*100</f>
        <v>14.018691588785046</v>
      </c>
      <c r="CA81" s="125">
        <f t="shared" si="203"/>
        <v>1.0402219140083218</v>
      </c>
      <c r="CB81" s="357">
        <f>BY81-15</f>
        <v>0</v>
      </c>
      <c r="CC81" s="127">
        <f t="shared" si="204"/>
        <v>0</v>
      </c>
      <c r="CD81" s="128">
        <f>(CB81/BY$73)*100</f>
        <v>0</v>
      </c>
      <c r="CE81" s="133">
        <f t="shared" si="205"/>
        <v>0</v>
      </c>
      <c r="CF81" s="257">
        <v>26</v>
      </c>
      <c r="CG81" s="342"/>
      <c r="CH81" s="131">
        <f t="shared" si="206"/>
        <v>26</v>
      </c>
      <c r="CI81" s="124">
        <f>(CH81/CH$73)*100</f>
        <v>30.232558139534881</v>
      </c>
      <c r="CJ81" s="125">
        <f t="shared" si="177"/>
        <v>1.6795865633074936</v>
      </c>
      <c r="CK81" s="357">
        <f>CH81-18</f>
        <v>8</v>
      </c>
      <c r="CL81" s="127">
        <f t="shared" si="178"/>
        <v>30.76923076923077</v>
      </c>
      <c r="CM81" s="128">
        <f>(CK81/CH$73)*100</f>
        <v>9.3023255813953494</v>
      </c>
      <c r="CN81" s="133">
        <f t="shared" si="179"/>
        <v>0.516795865633075</v>
      </c>
    </row>
    <row r="82" spans="1:92" s="242" customFormat="1" ht="23.25" customHeight="1">
      <c r="A82" s="420" t="s">
        <v>154</v>
      </c>
      <c r="B82" s="421"/>
      <c r="C82" s="243">
        <f>SUM(C83:C83)</f>
        <v>36</v>
      </c>
      <c r="D82" s="244">
        <f>(C82/C$73)*100</f>
        <v>25.714285714285712</v>
      </c>
      <c r="E82" s="250">
        <f>(C82/$C$128)*100</f>
        <v>1.8518518518518516</v>
      </c>
      <c r="F82" s="246">
        <f>SUM(F83:F83)</f>
        <v>12</v>
      </c>
      <c r="G82" s="247">
        <f>(F82/C82)*100</f>
        <v>33.333333333333329</v>
      </c>
      <c r="H82" s="248">
        <f>(F82/C$73)*100</f>
        <v>8.5714285714285712</v>
      </c>
      <c r="I82" s="249">
        <f>(F82/$C$128)*100</f>
        <v>0.61728395061728392</v>
      </c>
      <c r="J82" s="243">
        <f>SUM(J83:J83)</f>
        <v>54</v>
      </c>
      <c r="K82" s="244">
        <f t="shared" si="183"/>
        <v>37.241379310344833</v>
      </c>
      <c r="L82" s="250">
        <f>(J82/$J$128)*100</f>
        <v>2.8892455858747992</v>
      </c>
      <c r="M82" s="246">
        <f>SUM(M83:M83)</f>
        <v>14</v>
      </c>
      <c r="N82" s="247">
        <f>(M82/J82)*100</f>
        <v>25.925925925925924</v>
      </c>
      <c r="O82" s="248">
        <f t="shared" si="184"/>
        <v>9.6551724137931032</v>
      </c>
      <c r="P82" s="249">
        <f>(M82/$J$128)*100</f>
        <v>0.74906367041198507</v>
      </c>
      <c r="Q82" s="243">
        <f>SUM(Q83:Q83)</f>
        <v>39</v>
      </c>
      <c r="R82" s="244">
        <f t="shared" si="185"/>
        <v>30.708661417322837</v>
      </c>
      <c r="S82" s="250">
        <f>(Q82/$Q$128)*100</f>
        <v>2.1630615640599005</v>
      </c>
      <c r="T82" s="246">
        <f>SUM(T83:T83)</f>
        <v>16</v>
      </c>
      <c r="U82" s="247">
        <f>(T82/Q82)*100</f>
        <v>41.025641025641022</v>
      </c>
      <c r="V82" s="248">
        <f t="shared" si="186"/>
        <v>12.598425196850393</v>
      </c>
      <c r="W82" s="249">
        <f>(T82/$Q$128)*100</f>
        <v>0.88740987243483094</v>
      </c>
      <c r="X82" s="243">
        <f>SUM(X83:X83)</f>
        <v>39</v>
      </c>
      <c r="Y82" s="244">
        <f t="shared" si="187"/>
        <v>35.454545454545453</v>
      </c>
      <c r="Z82" s="250">
        <f>(X82/$X$128)*100</f>
        <v>2.2388059701492535</v>
      </c>
      <c r="AA82" s="246">
        <f>SUM(AA83:AA83)</f>
        <v>15</v>
      </c>
      <c r="AB82" s="247">
        <f>(AA82/X82)*100</f>
        <v>38.461538461538467</v>
      </c>
      <c r="AC82" s="248">
        <f t="shared" si="188"/>
        <v>13.636363636363635</v>
      </c>
      <c r="AD82" s="249">
        <f>(AA82/$X$128)*100</f>
        <v>0.86107921928817444</v>
      </c>
      <c r="AE82" s="243">
        <f>SUM(AE83:AE83)</f>
        <v>21</v>
      </c>
      <c r="AF82" s="244">
        <f t="shared" si="189"/>
        <v>28.767123287671232</v>
      </c>
      <c r="AG82" s="250">
        <f>(AE82/$AE$128)*100</f>
        <v>1.7781541066892466</v>
      </c>
      <c r="AH82" s="246">
        <f>SUM(AH83:AH83)</f>
        <v>3</v>
      </c>
      <c r="AI82" s="247">
        <f>(AH82/AE82)*100</f>
        <v>14.285714285714285</v>
      </c>
      <c r="AJ82" s="248">
        <f t="shared" si="190"/>
        <v>4.10958904109589</v>
      </c>
      <c r="AK82" s="249">
        <f>(AH82/$AE$128)*100</f>
        <v>0.2540220152413209</v>
      </c>
      <c r="AL82" s="243">
        <f>SUM(AL83:AL83)</f>
        <v>43</v>
      </c>
      <c r="AM82" s="244">
        <f>(AL82/AL$73)*100</f>
        <v>32.824427480916029</v>
      </c>
      <c r="AN82" s="250">
        <f t="shared" si="191"/>
        <v>3.2209737827715355</v>
      </c>
      <c r="AO82" s="246">
        <f>SUM(AO83:AO83)</f>
        <v>15</v>
      </c>
      <c r="AP82" s="247">
        <f>(AO82/AL82)*100</f>
        <v>34.883720930232556</v>
      </c>
      <c r="AQ82" s="248">
        <f>(AO82/$AL$73)*100</f>
        <v>11.450381679389313</v>
      </c>
      <c r="AR82" s="249">
        <f t="shared" si="192"/>
        <v>1.1235955056179776</v>
      </c>
      <c r="AS82" s="243">
        <f>SUM(AS83:AS83)</f>
        <v>23</v>
      </c>
      <c r="AT82" s="244">
        <f>(AS82/AS$73)*100</f>
        <v>34.328358208955223</v>
      </c>
      <c r="AU82" s="250">
        <f t="shared" si="193"/>
        <v>1.3379872018615475</v>
      </c>
      <c r="AV82" s="246">
        <f>SUM(AV83:AV83)</f>
        <v>5</v>
      </c>
      <c r="AW82" s="247">
        <f>(AV82/AS82)*100</f>
        <v>21.739130434782609</v>
      </c>
      <c r="AX82" s="248">
        <f>(AV82/$AS$73)*100</f>
        <v>7.4626865671641784</v>
      </c>
      <c r="AY82" s="249">
        <f t="shared" si="194"/>
        <v>0.29086678301337987</v>
      </c>
      <c r="AZ82" s="243">
        <f>SUM(AZ83:AZ83)</f>
        <v>35</v>
      </c>
      <c r="BA82" s="244">
        <f>(AZ82/AZ$73)*100</f>
        <v>32.11009174311927</v>
      </c>
      <c r="BB82" s="250">
        <f t="shared" si="195"/>
        <v>2.1998742928975488</v>
      </c>
      <c r="BC82" s="246">
        <f>SUM(BC83:BC83)</f>
        <v>11</v>
      </c>
      <c r="BD82" s="247">
        <f>(BC82/AZ82)*100</f>
        <v>31.428571428571427</v>
      </c>
      <c r="BE82" s="248">
        <f>(BC82/$AZ$73)*100</f>
        <v>10.091743119266056</v>
      </c>
      <c r="BF82" s="249">
        <f t="shared" si="196"/>
        <v>0.69138906348208673</v>
      </c>
      <c r="BG82" s="251">
        <f>SUM(BG83:BG83)</f>
        <v>25</v>
      </c>
      <c r="BH82" s="244">
        <f>(BG82/BG$73)*100</f>
        <v>20.491803278688526</v>
      </c>
      <c r="BI82" s="250">
        <f t="shared" si="197"/>
        <v>1.5142337976983646</v>
      </c>
      <c r="BJ82" s="246">
        <f>SUM(BJ83:BJ83)</f>
        <v>13</v>
      </c>
      <c r="BK82" s="247">
        <f>(BJ82/BG82)*100</f>
        <v>52</v>
      </c>
      <c r="BL82" s="248">
        <f>(BJ82/$BG$73)*100</f>
        <v>10.655737704918032</v>
      </c>
      <c r="BM82" s="249">
        <f t="shared" si="198"/>
        <v>0.78740157480314954</v>
      </c>
      <c r="BN82" s="252">
        <f>SUM(BN83:BN83)</f>
        <v>22</v>
      </c>
      <c r="BO82" s="341">
        <f>SUM(BO83:BO83)</f>
        <v>0</v>
      </c>
      <c r="BP82" s="350">
        <f t="shared" si="180"/>
        <v>22</v>
      </c>
      <c r="BQ82" s="244">
        <f>(BP82/BP$73)*100</f>
        <v>21.568627450980394</v>
      </c>
      <c r="BR82" s="250">
        <f t="shared" si="199"/>
        <v>1.4676450967311541</v>
      </c>
      <c r="BS82" s="356">
        <f>SUM(BS83:BS83)</f>
        <v>6</v>
      </c>
      <c r="BT82" s="247">
        <f t="shared" si="200"/>
        <v>27.27272727272727</v>
      </c>
      <c r="BU82" s="248">
        <f>(BS82/BP$73)*100</f>
        <v>5.8823529411764701</v>
      </c>
      <c r="BV82" s="249">
        <f t="shared" si="201"/>
        <v>0.40026684456304207</v>
      </c>
      <c r="BW82" s="252">
        <f>SUM(BW83:BW83)</f>
        <v>20</v>
      </c>
      <c r="BX82" s="341">
        <f>SUM(BX83:BX83)</f>
        <v>0</v>
      </c>
      <c r="BY82" s="350">
        <f t="shared" si="202"/>
        <v>20</v>
      </c>
      <c r="BZ82" s="244">
        <f>(BY82/BY$73)*100</f>
        <v>18.691588785046729</v>
      </c>
      <c r="CA82" s="250">
        <f t="shared" si="203"/>
        <v>1.3869625520110958</v>
      </c>
      <c r="CB82" s="356">
        <f>SUM(CB83:CB83)</f>
        <v>9</v>
      </c>
      <c r="CC82" s="247">
        <f t="shared" si="204"/>
        <v>45</v>
      </c>
      <c r="CD82" s="248">
        <f>(CB82/BY$73)*100</f>
        <v>8.4112149532710276</v>
      </c>
      <c r="CE82" s="249">
        <f t="shared" si="205"/>
        <v>0.62413314840499301</v>
      </c>
      <c r="CF82" s="252">
        <f>SUM(CF83:CF83)</f>
        <v>17</v>
      </c>
      <c r="CG82" s="341">
        <f>SUM(CG83:CG83)</f>
        <v>0</v>
      </c>
      <c r="CH82" s="350">
        <f t="shared" si="206"/>
        <v>17</v>
      </c>
      <c r="CI82" s="244">
        <f>(CH82/CH$73)*100</f>
        <v>19.767441860465116</v>
      </c>
      <c r="CJ82" s="250">
        <f t="shared" si="177"/>
        <v>1.0981912144702841</v>
      </c>
      <c r="CK82" s="356">
        <f>SUM(CK83:CK83)</f>
        <v>4</v>
      </c>
      <c r="CL82" s="247">
        <f t="shared" si="178"/>
        <v>23.52941176470588</v>
      </c>
      <c r="CM82" s="248">
        <f>(CK82/CH$73)*100</f>
        <v>4.6511627906976747</v>
      </c>
      <c r="CN82" s="249">
        <f t="shared" si="179"/>
        <v>0.2583979328165375</v>
      </c>
    </row>
    <row r="83" spans="1:92" ht="23.25" customHeight="1">
      <c r="A83" s="121">
        <v>50127</v>
      </c>
      <c r="B83" s="137" t="s">
        <v>155</v>
      </c>
      <c r="C83" s="254">
        <v>36</v>
      </c>
      <c r="D83" s="124">
        <f>(C83/C$73)*100</f>
        <v>25.714285714285712</v>
      </c>
      <c r="E83" s="125">
        <f>(C83/$C$128)*100</f>
        <v>1.8518518518518516</v>
      </c>
      <c r="F83" s="255">
        <v>12</v>
      </c>
      <c r="G83" s="127">
        <f t="shared" ref="G83:G123" si="207">(F83/C83)*100</f>
        <v>33.333333333333329</v>
      </c>
      <c r="H83" s="128">
        <f>(F83/C$73)*100</f>
        <v>8.5714285714285712</v>
      </c>
      <c r="I83" s="133">
        <f>(F83/$C$128)*100</f>
        <v>0.61728395061728392</v>
      </c>
      <c r="J83" s="254">
        <v>54</v>
      </c>
      <c r="K83" s="124">
        <f t="shared" si="183"/>
        <v>37.241379310344833</v>
      </c>
      <c r="L83" s="125">
        <f>(J83/$J$128)*100</f>
        <v>2.8892455858747992</v>
      </c>
      <c r="M83" s="255">
        <v>14</v>
      </c>
      <c r="N83" s="127">
        <f t="shared" ref="N83:N123" si="208">(M83/J83)*100</f>
        <v>25.925925925925924</v>
      </c>
      <c r="O83" s="128">
        <f t="shared" si="184"/>
        <v>9.6551724137931032</v>
      </c>
      <c r="P83" s="133">
        <f>(M83/$J$128)*100</f>
        <v>0.74906367041198507</v>
      </c>
      <c r="Q83" s="254">
        <v>39</v>
      </c>
      <c r="R83" s="124">
        <f t="shared" si="185"/>
        <v>30.708661417322837</v>
      </c>
      <c r="S83" s="125">
        <f>(Q83/$Q$128)*100</f>
        <v>2.1630615640599005</v>
      </c>
      <c r="T83" s="255">
        <v>16</v>
      </c>
      <c r="U83" s="127">
        <f t="shared" ref="U83:U123" si="209">(T83/Q83)*100</f>
        <v>41.025641025641022</v>
      </c>
      <c r="V83" s="128">
        <f t="shared" si="186"/>
        <v>12.598425196850393</v>
      </c>
      <c r="W83" s="133">
        <f>(T83/$Q$128)*100</f>
        <v>0.88740987243483094</v>
      </c>
      <c r="X83" s="254">
        <v>39</v>
      </c>
      <c r="Y83" s="124">
        <f t="shared" si="187"/>
        <v>35.454545454545453</v>
      </c>
      <c r="Z83" s="125">
        <f>(X83/$X$128)*100</f>
        <v>2.2388059701492535</v>
      </c>
      <c r="AA83" s="255">
        <v>15</v>
      </c>
      <c r="AB83" s="127">
        <f>(AA83/X83)*100</f>
        <v>38.461538461538467</v>
      </c>
      <c r="AC83" s="128">
        <f t="shared" si="188"/>
        <v>13.636363636363635</v>
      </c>
      <c r="AD83" s="133">
        <f>(AA83/$X$128)*100</f>
        <v>0.86107921928817444</v>
      </c>
      <c r="AE83" s="254">
        <v>21</v>
      </c>
      <c r="AF83" s="124">
        <f t="shared" si="189"/>
        <v>28.767123287671232</v>
      </c>
      <c r="AG83" s="125">
        <f>(AE83/$AE$128)*100</f>
        <v>1.7781541066892466</v>
      </c>
      <c r="AH83" s="255">
        <v>3</v>
      </c>
      <c r="AI83" s="127">
        <f>(AH83/AE83)*100</f>
        <v>14.285714285714285</v>
      </c>
      <c r="AJ83" s="128">
        <f t="shared" si="190"/>
        <v>4.10958904109589</v>
      </c>
      <c r="AK83" s="133">
        <f>(AH83/$AE$128)*100</f>
        <v>0.2540220152413209</v>
      </c>
      <c r="AL83" s="254">
        <v>43</v>
      </c>
      <c r="AM83" s="124">
        <f>(AL83/AL$73)*100</f>
        <v>32.824427480916029</v>
      </c>
      <c r="AN83" s="125">
        <f t="shared" si="191"/>
        <v>3.2209737827715355</v>
      </c>
      <c r="AO83" s="255">
        <v>15</v>
      </c>
      <c r="AP83" s="127">
        <f t="shared" ref="AP83:AP123" si="210">(AO83/AL83)*100</f>
        <v>34.883720930232556</v>
      </c>
      <c r="AQ83" s="128">
        <f>(AO83/$AL$73)*100</f>
        <v>11.450381679389313</v>
      </c>
      <c r="AR83" s="133">
        <f t="shared" si="192"/>
        <v>1.1235955056179776</v>
      </c>
      <c r="AS83" s="254">
        <v>23</v>
      </c>
      <c r="AT83" s="124">
        <f>(AS83/AS$73)*100</f>
        <v>34.328358208955223</v>
      </c>
      <c r="AU83" s="125">
        <f t="shared" si="193"/>
        <v>1.3379872018615475</v>
      </c>
      <c r="AV83" s="255">
        <v>5</v>
      </c>
      <c r="AW83" s="127">
        <f t="shared" ref="AW83:AW123" si="211">(AV83/AS83)*100</f>
        <v>21.739130434782609</v>
      </c>
      <c r="AX83" s="128">
        <f>(AV83/$AS$73)*100</f>
        <v>7.4626865671641784</v>
      </c>
      <c r="AY83" s="133">
        <f t="shared" si="194"/>
        <v>0.29086678301337987</v>
      </c>
      <c r="AZ83" s="254">
        <v>35</v>
      </c>
      <c r="BA83" s="124">
        <f>(AZ83/AZ$73)*100</f>
        <v>32.11009174311927</v>
      </c>
      <c r="BB83" s="125">
        <f t="shared" si="195"/>
        <v>2.1998742928975488</v>
      </c>
      <c r="BC83" s="255">
        <v>11</v>
      </c>
      <c r="BD83" s="127">
        <f t="shared" ref="BD83:BD123" si="212">(BC83/AZ83)*100</f>
        <v>31.428571428571427</v>
      </c>
      <c r="BE83" s="128">
        <f>(BC83/$AZ$73)*100</f>
        <v>10.091743119266056</v>
      </c>
      <c r="BF83" s="133">
        <f t="shared" si="196"/>
        <v>0.69138906348208673</v>
      </c>
      <c r="BG83" s="256">
        <v>25</v>
      </c>
      <c r="BH83" s="124">
        <f>(BG83/BG$73)*100</f>
        <v>20.491803278688526</v>
      </c>
      <c r="BI83" s="125">
        <f t="shared" si="197"/>
        <v>1.5142337976983646</v>
      </c>
      <c r="BJ83" s="255">
        <v>13</v>
      </c>
      <c r="BK83" s="127">
        <f t="shared" ref="BK83:BK123" si="213">(BJ83/BG83)*100</f>
        <v>52</v>
      </c>
      <c r="BL83" s="128">
        <f>(BJ83/$BG$73)*100</f>
        <v>10.655737704918032</v>
      </c>
      <c r="BM83" s="133">
        <f t="shared" si="198"/>
        <v>0.78740157480314954</v>
      </c>
      <c r="BN83" s="257">
        <v>22</v>
      </c>
      <c r="BO83" s="342"/>
      <c r="BP83" s="131">
        <f t="shared" si="180"/>
        <v>22</v>
      </c>
      <c r="BQ83" s="124">
        <f>(BP83/BP$73)*100</f>
        <v>21.568627450980394</v>
      </c>
      <c r="BR83" s="125">
        <f t="shared" si="199"/>
        <v>1.4676450967311541</v>
      </c>
      <c r="BS83" s="357">
        <v>6</v>
      </c>
      <c r="BT83" s="127">
        <f t="shared" si="200"/>
        <v>27.27272727272727</v>
      </c>
      <c r="BU83" s="128">
        <f>(BS83/BP$73)*100</f>
        <v>5.8823529411764701</v>
      </c>
      <c r="BV83" s="133">
        <f t="shared" si="201"/>
        <v>0.40026684456304207</v>
      </c>
      <c r="BW83" s="257">
        <v>20</v>
      </c>
      <c r="BX83" s="342"/>
      <c r="BY83" s="131">
        <f t="shared" si="202"/>
        <v>20</v>
      </c>
      <c r="BZ83" s="124">
        <f>(BY83/BY$73)*100</f>
        <v>18.691588785046729</v>
      </c>
      <c r="CA83" s="125">
        <f t="shared" si="203"/>
        <v>1.3869625520110958</v>
      </c>
      <c r="CB83" s="357">
        <f>BY83-11</f>
        <v>9</v>
      </c>
      <c r="CC83" s="127">
        <f t="shared" si="204"/>
        <v>45</v>
      </c>
      <c r="CD83" s="128">
        <f>(CB83/BY$73)*100</f>
        <v>8.4112149532710276</v>
      </c>
      <c r="CE83" s="133">
        <f t="shared" si="205"/>
        <v>0.62413314840499301</v>
      </c>
      <c r="CF83" s="257">
        <v>17</v>
      </c>
      <c r="CG83" s="342"/>
      <c r="CH83" s="131">
        <f t="shared" si="206"/>
        <v>17</v>
      </c>
      <c r="CI83" s="124">
        <f>(CH83/CH$73)*100</f>
        <v>19.767441860465116</v>
      </c>
      <c r="CJ83" s="125">
        <f t="shared" si="177"/>
        <v>1.0981912144702841</v>
      </c>
      <c r="CK83" s="357">
        <f>CH83-13</f>
        <v>4</v>
      </c>
      <c r="CL83" s="127">
        <f t="shared" si="178"/>
        <v>23.52941176470588</v>
      </c>
      <c r="CM83" s="128">
        <f>(CK83/CH$73)*100</f>
        <v>4.6511627906976747</v>
      </c>
      <c r="CN83" s="133">
        <f t="shared" si="179"/>
        <v>0.2583979328165375</v>
      </c>
    </row>
    <row r="84" spans="1:92" s="242" customFormat="1">
      <c r="A84" s="415" t="s">
        <v>156</v>
      </c>
      <c r="B84" s="416"/>
      <c r="C84" s="258">
        <f>SUM(C85)</f>
        <v>37</v>
      </c>
      <c r="D84" s="232">
        <f>(C84/C$84)*100</f>
        <v>100</v>
      </c>
      <c r="E84" s="238">
        <f>(C84/$C$128)*100</f>
        <v>1.9032921810699588</v>
      </c>
      <c r="F84" s="239">
        <f>SUM(F85)</f>
        <v>5</v>
      </c>
      <c r="G84" s="235">
        <f t="shared" si="207"/>
        <v>13.513513513513514</v>
      </c>
      <c r="H84" s="236">
        <f>(F84/C$84)*100</f>
        <v>13.513513513513514</v>
      </c>
      <c r="I84" s="237">
        <f>(F84/$C$128)*100</f>
        <v>0.25720164609053497</v>
      </c>
      <c r="J84" s="258">
        <f>SUM(J85)</f>
        <v>66</v>
      </c>
      <c r="K84" s="232">
        <f>(J84/J$84)*100</f>
        <v>100</v>
      </c>
      <c r="L84" s="238">
        <f>(J84/$J$128)*100</f>
        <v>3.5313001605136436</v>
      </c>
      <c r="M84" s="239">
        <f>SUM(M85)</f>
        <v>4</v>
      </c>
      <c r="N84" s="235">
        <f t="shared" si="208"/>
        <v>6.0606060606060606</v>
      </c>
      <c r="O84" s="236">
        <f>(M84/J$84)*100</f>
        <v>6.0606060606060606</v>
      </c>
      <c r="P84" s="237">
        <f>(M84/$J$128)*100</f>
        <v>0.21401819154628141</v>
      </c>
      <c r="Q84" s="258">
        <f>SUM(Q85)</f>
        <v>26</v>
      </c>
      <c r="R84" s="232">
        <f>(Q84/Q$84)*100</f>
        <v>100</v>
      </c>
      <c r="S84" s="238">
        <f>(Q84/$Q$128)*100</f>
        <v>1.4420410427065999</v>
      </c>
      <c r="T84" s="239">
        <f>SUM(T85)</f>
        <v>2</v>
      </c>
      <c r="U84" s="235">
        <f t="shared" si="209"/>
        <v>7.6923076923076925</v>
      </c>
      <c r="V84" s="236">
        <f>(T84/Q$84)*100</f>
        <v>7.6923076923076925</v>
      </c>
      <c r="W84" s="237">
        <f>(T84/$Q$128)*100</f>
        <v>0.11092623405435387</v>
      </c>
      <c r="X84" s="258">
        <f>SUM(X85)</f>
        <v>71</v>
      </c>
      <c r="Y84" s="232">
        <f>(X84/X$84)*100</f>
        <v>100</v>
      </c>
      <c r="Z84" s="238">
        <f>(X84/$X$128)*100</f>
        <v>4.075774971297359</v>
      </c>
      <c r="AA84" s="239">
        <f>SUM(AA85)</f>
        <v>13</v>
      </c>
      <c r="AB84" s="235">
        <f t="shared" ref="AB84:AB123" si="214">(AA84/X84)*100</f>
        <v>18.30985915492958</v>
      </c>
      <c r="AC84" s="236">
        <f>(AA84/X$84)*100</f>
        <v>18.30985915492958</v>
      </c>
      <c r="AD84" s="237">
        <f>(AA84/$X$128)*100</f>
        <v>0.74626865671641784</v>
      </c>
      <c r="AE84" s="258">
        <f>SUM(AE85)</f>
        <v>60</v>
      </c>
      <c r="AF84" s="232">
        <f>(AE84/AE$84)*100</f>
        <v>100</v>
      </c>
      <c r="AG84" s="238">
        <f>(AE84/$AE$128)*100</f>
        <v>5.0804403048264186</v>
      </c>
      <c r="AH84" s="239">
        <f>SUM(AH85)</f>
        <v>8</v>
      </c>
      <c r="AI84" s="235">
        <f t="shared" ref="AI84:AI123" si="215">(AH84/AE84)*100</f>
        <v>13.333333333333334</v>
      </c>
      <c r="AJ84" s="236">
        <f>(AH84/AE$84)*100</f>
        <v>13.333333333333334</v>
      </c>
      <c r="AK84" s="237">
        <f>(AH84/$AE$128)*100</f>
        <v>0.67739204064352243</v>
      </c>
      <c r="AL84" s="258">
        <f>SUM(AL85)</f>
        <v>59</v>
      </c>
      <c r="AM84" s="232">
        <f>(AL84/AL$84)*100</f>
        <v>100</v>
      </c>
      <c r="AN84" s="238">
        <f t="shared" si="191"/>
        <v>4.4194756554307117</v>
      </c>
      <c r="AO84" s="239">
        <f>SUM(AO85)</f>
        <v>1</v>
      </c>
      <c r="AP84" s="235">
        <f t="shared" si="210"/>
        <v>1.6949152542372881</v>
      </c>
      <c r="AQ84" s="236">
        <f>(AO84/$AL$84)*100</f>
        <v>1.6949152542372881</v>
      </c>
      <c r="AR84" s="237">
        <f t="shared" si="192"/>
        <v>7.4906367041198504E-2</v>
      </c>
      <c r="AS84" s="258">
        <f>SUM(AS85)</f>
        <v>59</v>
      </c>
      <c r="AT84" s="232">
        <f>(AS84/AS$84)*100</f>
        <v>100</v>
      </c>
      <c r="AU84" s="238">
        <f t="shared" si="193"/>
        <v>3.4322280395578821</v>
      </c>
      <c r="AV84" s="239">
        <f>SUM(AV85)</f>
        <v>4</v>
      </c>
      <c r="AW84" s="235">
        <f t="shared" si="211"/>
        <v>6.7796610169491522</v>
      </c>
      <c r="AX84" s="236">
        <f>(AV84/$AS$84)*100</f>
        <v>6.7796610169491522</v>
      </c>
      <c r="AY84" s="237">
        <f t="shared" si="194"/>
        <v>0.2326934264107039</v>
      </c>
      <c r="AZ84" s="258">
        <f>SUM(AZ85)</f>
        <v>69</v>
      </c>
      <c r="BA84" s="232">
        <f>(AZ84/AZ$84)*100</f>
        <v>100</v>
      </c>
      <c r="BB84" s="238">
        <f t="shared" si="195"/>
        <v>4.3368950345694532</v>
      </c>
      <c r="BC84" s="239">
        <f>SUM(BC85)</f>
        <v>14</v>
      </c>
      <c r="BD84" s="235">
        <f t="shared" si="212"/>
        <v>20.289855072463769</v>
      </c>
      <c r="BE84" s="236">
        <f>(BC84/$AZ$84)*100</f>
        <v>20.289855072463769</v>
      </c>
      <c r="BF84" s="237">
        <f t="shared" si="196"/>
        <v>0.87994971715901948</v>
      </c>
      <c r="BG84" s="240">
        <f>SUM(BG85)</f>
        <v>63</v>
      </c>
      <c r="BH84" s="232">
        <f>(BG84/BG$84)*100</f>
        <v>100</v>
      </c>
      <c r="BI84" s="238">
        <f t="shared" si="197"/>
        <v>3.8158691701998788</v>
      </c>
      <c r="BJ84" s="239">
        <f>SUM(BJ85)</f>
        <v>7</v>
      </c>
      <c r="BK84" s="235">
        <f t="shared" si="213"/>
        <v>11.111111111111111</v>
      </c>
      <c r="BL84" s="236">
        <f>(BJ84/$BG$84)*100</f>
        <v>11.111111111111111</v>
      </c>
      <c r="BM84" s="237">
        <f t="shared" si="198"/>
        <v>0.4239854633555421</v>
      </c>
      <c r="BN84" s="241">
        <f>SUM(BN85)</f>
        <v>62</v>
      </c>
      <c r="BO84" s="340">
        <f>SUM(BO85)</f>
        <v>0</v>
      </c>
      <c r="BP84" s="349">
        <f>SUM(BN84:BO84)</f>
        <v>62</v>
      </c>
      <c r="BQ84" s="232">
        <f>(BP84/BP$84)*100</f>
        <v>100</v>
      </c>
      <c r="BR84" s="238">
        <f t="shared" si="199"/>
        <v>4.1360907271514344</v>
      </c>
      <c r="BS84" s="355">
        <f>SUM(BS85)</f>
        <v>8</v>
      </c>
      <c r="BT84" s="235">
        <f t="shared" si="200"/>
        <v>12.903225806451612</v>
      </c>
      <c r="BU84" s="236">
        <f>(BS84/BP$84)*100</f>
        <v>12.903225806451612</v>
      </c>
      <c r="BV84" s="237">
        <f t="shared" si="201"/>
        <v>0.53368912608405594</v>
      </c>
      <c r="BW84" s="241">
        <f>SUM(BW85)</f>
        <v>60</v>
      </c>
      <c r="BX84" s="340">
        <f>SUM(BX85)</f>
        <v>0</v>
      </c>
      <c r="BY84" s="349">
        <f>SUM(BW84:BX84)</f>
        <v>60</v>
      </c>
      <c r="BZ84" s="232">
        <f>(BY84/BY$84)*100</f>
        <v>100</v>
      </c>
      <c r="CA84" s="238">
        <f t="shared" si="203"/>
        <v>4.160887656033287</v>
      </c>
      <c r="CB84" s="355">
        <f>SUM(CB85)</f>
        <v>5</v>
      </c>
      <c r="CC84" s="235">
        <f t="shared" si="204"/>
        <v>8.3333333333333321</v>
      </c>
      <c r="CD84" s="236">
        <f>(CB84/BY$84)*100</f>
        <v>8.3333333333333321</v>
      </c>
      <c r="CE84" s="237">
        <f t="shared" si="205"/>
        <v>0.34674063800277394</v>
      </c>
      <c r="CF84" s="241"/>
      <c r="CG84" s="340"/>
      <c r="CH84" s="349"/>
      <c r="CI84" s="232"/>
      <c r="CJ84" s="238"/>
      <c r="CK84" s="355"/>
      <c r="CL84" s="235"/>
      <c r="CM84" s="236"/>
      <c r="CN84" s="237"/>
    </row>
    <row r="85" spans="1:92" s="242" customFormat="1" ht="23.25" customHeight="1">
      <c r="A85" s="420" t="s">
        <v>157</v>
      </c>
      <c r="B85" s="421"/>
      <c r="C85" s="243">
        <f>SUM(C86:C89)</f>
        <v>37</v>
      </c>
      <c r="D85" s="244">
        <f>(C85/C$84)*100</f>
        <v>100</v>
      </c>
      <c r="E85" s="250">
        <f>(C85/$C$128)*100</f>
        <v>1.9032921810699588</v>
      </c>
      <c r="F85" s="246">
        <f>SUM(F86:F89)</f>
        <v>5</v>
      </c>
      <c r="G85" s="247">
        <f t="shared" si="207"/>
        <v>13.513513513513514</v>
      </c>
      <c r="H85" s="248">
        <f>(F85/C$84)*100</f>
        <v>13.513513513513514</v>
      </c>
      <c r="I85" s="249">
        <f>(F85/$C$128)*100</f>
        <v>0.25720164609053497</v>
      </c>
      <c r="J85" s="243">
        <f>SUM(J86:J89)</f>
        <v>66</v>
      </c>
      <c r="K85" s="244">
        <f>(J85/J$84)*100</f>
        <v>100</v>
      </c>
      <c r="L85" s="250">
        <f>(J85/$J$128)*100</f>
        <v>3.5313001605136436</v>
      </c>
      <c r="M85" s="246">
        <f>SUM(M86:M89)</f>
        <v>4</v>
      </c>
      <c r="N85" s="247">
        <f t="shared" si="208"/>
        <v>6.0606060606060606</v>
      </c>
      <c r="O85" s="248">
        <f>(M85/J$84)*100</f>
        <v>6.0606060606060606</v>
      </c>
      <c r="P85" s="249">
        <f>(M85/$J$128)*100</f>
        <v>0.21401819154628141</v>
      </c>
      <c r="Q85" s="243">
        <f>SUM(Q86:Q89)</f>
        <v>26</v>
      </c>
      <c r="R85" s="244">
        <f>(Q85/Q$84)*100</f>
        <v>100</v>
      </c>
      <c r="S85" s="250">
        <f>(Q85/$Q$128)*100</f>
        <v>1.4420410427065999</v>
      </c>
      <c r="T85" s="246">
        <f>SUM(T86:T89)</f>
        <v>2</v>
      </c>
      <c r="U85" s="247">
        <f t="shared" si="209"/>
        <v>7.6923076923076925</v>
      </c>
      <c r="V85" s="248">
        <f>(T85/Q$84)*100</f>
        <v>7.6923076923076925</v>
      </c>
      <c r="W85" s="249">
        <f>(T85/$Q$128)*100</f>
        <v>0.11092623405435387</v>
      </c>
      <c r="X85" s="243">
        <f>SUM(X86:X89)</f>
        <v>71</v>
      </c>
      <c r="Y85" s="244">
        <f>(X85/X$84)*100</f>
        <v>100</v>
      </c>
      <c r="Z85" s="250">
        <f>(X85/$X$128)*100</f>
        <v>4.075774971297359</v>
      </c>
      <c r="AA85" s="246">
        <f>SUM(AA86:AA89)</f>
        <v>13</v>
      </c>
      <c r="AB85" s="247">
        <f t="shared" si="214"/>
        <v>18.30985915492958</v>
      </c>
      <c r="AC85" s="248">
        <f>(AA85/X$84)*100</f>
        <v>18.30985915492958</v>
      </c>
      <c r="AD85" s="249">
        <f>(AA85/$X$128)*100</f>
        <v>0.74626865671641784</v>
      </c>
      <c r="AE85" s="243">
        <f>SUM(AE86:AE89)</f>
        <v>60</v>
      </c>
      <c r="AF85" s="244">
        <f>(AE85/AE$84)*100</f>
        <v>100</v>
      </c>
      <c r="AG85" s="250">
        <f>(AE85/$AE$128)*100</f>
        <v>5.0804403048264186</v>
      </c>
      <c r="AH85" s="246">
        <f>SUM(AH86:AH89)</f>
        <v>8</v>
      </c>
      <c r="AI85" s="247">
        <f t="shared" si="215"/>
        <v>13.333333333333334</v>
      </c>
      <c r="AJ85" s="248">
        <f>(AH85/AE$84)*100</f>
        <v>13.333333333333334</v>
      </c>
      <c r="AK85" s="249">
        <f>(AH85/$AE$128)*100</f>
        <v>0.67739204064352243</v>
      </c>
      <c r="AL85" s="243">
        <f>SUM(AL86:AL89)</f>
        <v>59</v>
      </c>
      <c r="AM85" s="244">
        <f>(AL85/AL$84)*100</f>
        <v>100</v>
      </c>
      <c r="AN85" s="250">
        <f t="shared" si="191"/>
        <v>4.4194756554307117</v>
      </c>
      <c r="AO85" s="246">
        <f>SUM(AO86:AO89)</f>
        <v>1</v>
      </c>
      <c r="AP85" s="247">
        <f t="shared" si="210"/>
        <v>1.6949152542372881</v>
      </c>
      <c r="AQ85" s="248">
        <f>(AO85/$AL$84)*100</f>
        <v>1.6949152542372881</v>
      </c>
      <c r="AR85" s="249">
        <f t="shared" si="192"/>
        <v>7.4906367041198504E-2</v>
      </c>
      <c r="AS85" s="243">
        <f>SUM(AS86:AS89)</f>
        <v>59</v>
      </c>
      <c r="AT85" s="244">
        <f>(AS85/AS$84)*100</f>
        <v>100</v>
      </c>
      <c r="AU85" s="250">
        <f t="shared" si="193"/>
        <v>3.4322280395578821</v>
      </c>
      <c r="AV85" s="246">
        <f>SUM(AV86:AV89)</f>
        <v>4</v>
      </c>
      <c r="AW85" s="247">
        <f t="shared" si="211"/>
        <v>6.7796610169491522</v>
      </c>
      <c r="AX85" s="248">
        <f>(AV85/$AS$84)*100</f>
        <v>6.7796610169491522</v>
      </c>
      <c r="AY85" s="249">
        <f t="shared" si="194"/>
        <v>0.2326934264107039</v>
      </c>
      <c r="AZ85" s="243">
        <f>SUM(AZ86:AZ89)</f>
        <v>69</v>
      </c>
      <c r="BA85" s="244">
        <f>(AZ85/AZ$84)*100</f>
        <v>100</v>
      </c>
      <c r="BB85" s="250">
        <f t="shared" si="195"/>
        <v>4.3368950345694532</v>
      </c>
      <c r="BC85" s="246">
        <f>SUM(BC86:BC89)</f>
        <v>14</v>
      </c>
      <c r="BD85" s="247">
        <f t="shared" si="212"/>
        <v>20.289855072463769</v>
      </c>
      <c r="BE85" s="248">
        <f>(BC85/$AZ$84)*100</f>
        <v>20.289855072463769</v>
      </c>
      <c r="BF85" s="249">
        <f t="shared" si="196"/>
        <v>0.87994971715901948</v>
      </c>
      <c r="BG85" s="251">
        <f>SUM(BG86:BG89)</f>
        <v>63</v>
      </c>
      <c r="BH85" s="244">
        <f>(BG85/BG$84)*100</f>
        <v>100</v>
      </c>
      <c r="BI85" s="250">
        <f t="shared" si="197"/>
        <v>3.8158691701998788</v>
      </c>
      <c r="BJ85" s="246">
        <f>SUM(BJ86:BJ89)</f>
        <v>7</v>
      </c>
      <c r="BK85" s="247">
        <f t="shared" si="213"/>
        <v>11.111111111111111</v>
      </c>
      <c r="BL85" s="248">
        <f>(BJ85/$BG$84)*100</f>
        <v>11.111111111111111</v>
      </c>
      <c r="BM85" s="249">
        <f t="shared" si="198"/>
        <v>0.4239854633555421</v>
      </c>
      <c r="BN85" s="252">
        <f>SUM(BN86:BN89)</f>
        <v>62</v>
      </c>
      <c r="BO85" s="341">
        <f>SUM(BO86:BO89)</f>
        <v>0</v>
      </c>
      <c r="BP85" s="350">
        <f>SUM(BN85:BO85)</f>
        <v>62</v>
      </c>
      <c r="BQ85" s="244">
        <f>(BP85/BP$84)*100</f>
        <v>100</v>
      </c>
      <c r="BR85" s="250">
        <f t="shared" si="199"/>
        <v>4.1360907271514344</v>
      </c>
      <c r="BS85" s="356">
        <f>SUM(BS86:BS89)</f>
        <v>8</v>
      </c>
      <c r="BT85" s="247">
        <f t="shared" si="200"/>
        <v>12.903225806451612</v>
      </c>
      <c r="BU85" s="248">
        <f>(BS85/BP$84)*100</f>
        <v>12.903225806451612</v>
      </c>
      <c r="BV85" s="249">
        <f t="shared" si="201"/>
        <v>0.53368912608405594</v>
      </c>
      <c r="BW85" s="252">
        <f>SUM(BW86:BW89)</f>
        <v>60</v>
      </c>
      <c r="BX85" s="341">
        <f>SUM(BX86:BX89)</f>
        <v>0</v>
      </c>
      <c r="BY85" s="350">
        <f>SUM(BW85:BX85)</f>
        <v>60</v>
      </c>
      <c r="BZ85" s="244">
        <f>(BY85/BY$84)*100</f>
        <v>100</v>
      </c>
      <c r="CA85" s="250">
        <f t="shared" si="203"/>
        <v>4.160887656033287</v>
      </c>
      <c r="CB85" s="356">
        <f>SUM(CB86:CB89)</f>
        <v>5</v>
      </c>
      <c r="CC85" s="247">
        <f t="shared" si="204"/>
        <v>8.3333333333333321</v>
      </c>
      <c r="CD85" s="248">
        <f>(CB85/BY$84)*100</f>
        <v>8.3333333333333321</v>
      </c>
      <c r="CE85" s="249">
        <f t="shared" si="205"/>
        <v>0.34674063800277394</v>
      </c>
      <c r="CF85" s="252"/>
      <c r="CG85" s="341"/>
      <c r="CH85" s="350"/>
      <c r="CI85" s="244"/>
      <c r="CJ85" s="250"/>
      <c r="CK85" s="356"/>
      <c r="CL85" s="247"/>
      <c r="CM85" s="248"/>
      <c r="CN85" s="249"/>
    </row>
    <row r="86" spans="1:92" ht="23.25" customHeight="1">
      <c r="A86" s="121">
        <v>51106</v>
      </c>
      <c r="B86" s="122" t="s">
        <v>158</v>
      </c>
      <c r="C86" s="254">
        <v>37</v>
      </c>
      <c r="D86" s="124">
        <f>(C86/C$84)*100</f>
        <v>100</v>
      </c>
      <c r="E86" s="125">
        <f>(C86/$C$128)*100</f>
        <v>1.9032921810699588</v>
      </c>
      <c r="F86" s="255">
        <v>5</v>
      </c>
      <c r="G86" s="127">
        <f t="shared" si="207"/>
        <v>13.513513513513514</v>
      </c>
      <c r="H86" s="128">
        <f>(F86/C$84)*100</f>
        <v>13.513513513513514</v>
      </c>
      <c r="I86" s="133">
        <f>(F86/$C$128)*100</f>
        <v>0.25720164609053497</v>
      </c>
      <c r="J86" s="254">
        <v>42</v>
      </c>
      <c r="K86" s="124">
        <f>(J86/J$84)*100</f>
        <v>63.636363636363633</v>
      </c>
      <c r="L86" s="125">
        <f>(J86/$J$128)*100</f>
        <v>2.2471910112359552</v>
      </c>
      <c r="M86" s="255">
        <v>4</v>
      </c>
      <c r="N86" s="127">
        <f t="shared" si="208"/>
        <v>9.5238095238095237</v>
      </c>
      <c r="O86" s="128">
        <f>(M86/J$84)*100</f>
        <v>6.0606060606060606</v>
      </c>
      <c r="P86" s="133">
        <f>(M86/$J$128)*100</f>
        <v>0.21401819154628141</v>
      </c>
      <c r="Q86" s="254">
        <v>1</v>
      </c>
      <c r="R86" s="124">
        <f>(Q86/Q$84)*100</f>
        <v>3.8461538461538463</v>
      </c>
      <c r="S86" s="125">
        <f>(Q86/$Q$128)*100</f>
        <v>5.5463117027176934E-2</v>
      </c>
      <c r="T86" s="255">
        <v>2</v>
      </c>
      <c r="U86" s="127">
        <f t="shared" si="209"/>
        <v>200</v>
      </c>
      <c r="V86" s="128">
        <f>(T86/Q$84)*100</f>
        <v>7.6923076923076925</v>
      </c>
      <c r="W86" s="133">
        <f>(T86/$Q$128)*100</f>
        <v>0.11092623405435387</v>
      </c>
      <c r="X86" s="254">
        <v>45</v>
      </c>
      <c r="Y86" s="124">
        <f>(X86/X$84)*100</f>
        <v>63.380281690140848</v>
      </c>
      <c r="Z86" s="125">
        <f>(X86/$X$128)*100</f>
        <v>2.5832376578645238</v>
      </c>
      <c r="AA86" s="255">
        <v>9</v>
      </c>
      <c r="AB86" s="127">
        <f t="shared" si="214"/>
        <v>20</v>
      </c>
      <c r="AC86" s="128">
        <f>(AA86/X$84)*100</f>
        <v>12.676056338028168</v>
      </c>
      <c r="AD86" s="133">
        <f>(AA86/$X$128)*100</f>
        <v>0.51664753157290477</v>
      </c>
      <c r="AE86" s="254">
        <v>37</v>
      </c>
      <c r="AF86" s="124">
        <f>(AE86/AE$84)*100</f>
        <v>61.666666666666671</v>
      </c>
      <c r="AG86" s="125">
        <f>(AE86/$AE$128)*100</f>
        <v>3.1329381879762912</v>
      </c>
      <c r="AH86" s="255">
        <v>7</v>
      </c>
      <c r="AI86" s="127">
        <f t="shared" si="215"/>
        <v>18.918918918918919</v>
      </c>
      <c r="AJ86" s="128">
        <f>(AH86/AE$84)*100</f>
        <v>11.666666666666666</v>
      </c>
      <c r="AK86" s="133">
        <f>(AH86/$AE$128)*100</f>
        <v>0.59271803556308211</v>
      </c>
      <c r="AL86" s="254">
        <v>34</v>
      </c>
      <c r="AM86" s="124">
        <f>(AL86/AL$84)*100</f>
        <v>57.627118644067799</v>
      </c>
      <c r="AN86" s="125">
        <f t="shared" si="191"/>
        <v>2.5468164794007491</v>
      </c>
      <c r="AO86" s="255"/>
      <c r="AP86" s="127"/>
      <c r="AQ86" s="128"/>
      <c r="AR86" s="133"/>
      <c r="AS86" s="254"/>
      <c r="AT86" s="124"/>
      <c r="AU86" s="125"/>
      <c r="AV86" s="255"/>
      <c r="AW86" s="127"/>
      <c r="AX86" s="128"/>
      <c r="AY86" s="133"/>
      <c r="AZ86" s="254"/>
      <c r="BA86" s="124"/>
      <c r="BB86" s="125"/>
      <c r="BC86" s="255"/>
      <c r="BD86" s="127"/>
      <c r="BE86" s="128"/>
      <c r="BF86" s="133"/>
      <c r="BG86" s="256"/>
      <c r="BH86" s="124"/>
      <c r="BI86" s="125"/>
      <c r="BJ86" s="255"/>
      <c r="BK86" s="127"/>
      <c r="BL86" s="128"/>
      <c r="BM86" s="133"/>
      <c r="BN86" s="257"/>
      <c r="BO86" s="342"/>
      <c r="BP86" s="131"/>
      <c r="BQ86" s="124"/>
      <c r="BR86" s="125"/>
      <c r="BS86" s="357"/>
      <c r="BT86" s="127"/>
      <c r="BU86" s="128"/>
      <c r="BV86" s="133"/>
      <c r="BW86" s="257"/>
      <c r="BX86" s="342"/>
      <c r="BY86" s="131"/>
      <c r="BZ86" s="124"/>
      <c r="CA86" s="125"/>
      <c r="CB86" s="357"/>
      <c r="CC86" s="127"/>
      <c r="CD86" s="128"/>
      <c r="CE86" s="133"/>
      <c r="CF86" s="257"/>
      <c r="CG86" s="342"/>
      <c r="CH86" s="131"/>
      <c r="CI86" s="124"/>
      <c r="CJ86" s="125"/>
      <c r="CK86" s="357"/>
      <c r="CL86" s="127"/>
      <c r="CM86" s="128"/>
      <c r="CN86" s="133"/>
    </row>
    <row r="87" spans="1:92" ht="23.25" customHeight="1">
      <c r="A87" s="121">
        <v>51107</v>
      </c>
      <c r="B87" s="122" t="s">
        <v>159</v>
      </c>
      <c r="C87" s="254"/>
      <c r="D87" s="124"/>
      <c r="E87" s="125"/>
      <c r="F87" s="255"/>
      <c r="G87" s="127"/>
      <c r="H87" s="128"/>
      <c r="I87" s="133"/>
      <c r="J87" s="254"/>
      <c r="K87" s="124"/>
      <c r="L87" s="125"/>
      <c r="M87" s="255"/>
      <c r="N87" s="127"/>
      <c r="O87" s="128"/>
      <c r="P87" s="133"/>
      <c r="Q87" s="254"/>
      <c r="R87" s="124"/>
      <c r="S87" s="125"/>
      <c r="T87" s="255"/>
      <c r="U87" s="127"/>
      <c r="V87" s="128"/>
      <c r="W87" s="133"/>
      <c r="X87" s="254"/>
      <c r="Y87" s="124"/>
      <c r="Z87" s="125"/>
      <c r="AA87" s="255"/>
      <c r="AB87" s="127"/>
      <c r="AC87" s="128"/>
      <c r="AD87" s="133"/>
      <c r="AE87" s="254"/>
      <c r="AF87" s="124"/>
      <c r="AG87" s="125"/>
      <c r="AH87" s="255"/>
      <c r="AI87" s="127"/>
      <c r="AJ87" s="128"/>
      <c r="AK87" s="133"/>
      <c r="AL87" s="254"/>
      <c r="AM87" s="124"/>
      <c r="AN87" s="125"/>
      <c r="AO87" s="255"/>
      <c r="AP87" s="127"/>
      <c r="AQ87" s="128"/>
      <c r="AR87" s="133"/>
      <c r="AS87" s="254">
        <v>34</v>
      </c>
      <c r="AT87" s="124">
        <f>(AS87/AS$84)*100</f>
        <v>57.627118644067799</v>
      </c>
      <c r="AU87" s="125">
        <f>(AS87/$AS$128)*100</f>
        <v>1.9778941244909829</v>
      </c>
      <c r="AV87" s="255">
        <v>3</v>
      </c>
      <c r="AW87" s="127">
        <f t="shared" si="211"/>
        <v>8.8235294117647065</v>
      </c>
      <c r="AX87" s="128">
        <f>(AV87/$AS$84)*100</f>
        <v>5.0847457627118651</v>
      </c>
      <c r="AY87" s="133">
        <f>(AV87/$AS$128)*100</f>
        <v>0.17452006980802792</v>
      </c>
      <c r="AZ87" s="254">
        <v>39</v>
      </c>
      <c r="BA87" s="124">
        <f>(AZ87/AZ$84)*100</f>
        <v>56.521739130434781</v>
      </c>
      <c r="BB87" s="125">
        <f>(AZ87/$AZ$128)*100</f>
        <v>2.4512884978001259</v>
      </c>
      <c r="BC87" s="255">
        <v>3</v>
      </c>
      <c r="BD87" s="127">
        <f t="shared" si="212"/>
        <v>7.6923076923076925</v>
      </c>
      <c r="BE87" s="128">
        <f>(BC87/$AZ$84)*100</f>
        <v>4.3478260869565215</v>
      </c>
      <c r="BF87" s="133">
        <f>(BC87/$AZ$128)*100</f>
        <v>0.18856065367693275</v>
      </c>
      <c r="BG87" s="256">
        <v>34</v>
      </c>
      <c r="BH87" s="124">
        <f>(BG87/BG$84)*100</f>
        <v>53.968253968253968</v>
      </c>
      <c r="BI87" s="125">
        <f>(BG87/$BG$128)*100</f>
        <v>2.059357964869776</v>
      </c>
      <c r="BJ87" s="255">
        <v>5</v>
      </c>
      <c r="BK87" s="127">
        <f t="shared" si="213"/>
        <v>14.705882352941178</v>
      </c>
      <c r="BL87" s="128">
        <f>(BJ87/$BG$84)*100</f>
        <v>7.9365079365079358</v>
      </c>
      <c r="BM87" s="133">
        <v>38</v>
      </c>
      <c r="BN87" s="257">
        <v>38</v>
      </c>
      <c r="BO87" s="342"/>
      <c r="BP87" s="131">
        <f>SUM(BN87:BO87)</f>
        <v>38</v>
      </c>
      <c r="BQ87" s="124">
        <f>(BP87/BP$84)*100</f>
        <v>61.29032258064516</v>
      </c>
      <c r="BR87" s="125">
        <f>(BP87/$BP$128)*100</f>
        <v>2.5350233488992662</v>
      </c>
      <c r="BS87" s="357">
        <v>3</v>
      </c>
      <c r="BT87" s="127">
        <f>(BS87/BP87)*100</f>
        <v>7.8947368421052628</v>
      </c>
      <c r="BU87" s="128">
        <f>(BS87/BP$84)*100</f>
        <v>4.838709677419355</v>
      </c>
      <c r="BV87" s="133">
        <f>(BS87/$BP$128)*100</f>
        <v>0.20013342228152103</v>
      </c>
      <c r="BW87" s="257">
        <v>41</v>
      </c>
      <c r="BX87" s="342"/>
      <c r="BY87" s="131">
        <f>SUM(BW87:BX87)</f>
        <v>41</v>
      </c>
      <c r="BZ87" s="124">
        <f>(BY87/BY$84)*100</f>
        <v>68.333333333333329</v>
      </c>
      <c r="CA87" s="125">
        <f>(BY87/$BY$128)*100</f>
        <v>2.8432732316227463</v>
      </c>
      <c r="CB87" s="357">
        <f>BY87-39</f>
        <v>2</v>
      </c>
      <c r="CC87" s="127">
        <f>(CB87/BY87)*100</f>
        <v>4.8780487804878048</v>
      </c>
      <c r="CD87" s="128">
        <f>(CB87/BY$84)*100</f>
        <v>3.3333333333333335</v>
      </c>
      <c r="CE87" s="133">
        <f>(CB87/$BY$128)*100</f>
        <v>0.13869625520110956</v>
      </c>
      <c r="CF87" s="257"/>
      <c r="CG87" s="342"/>
      <c r="CH87" s="131"/>
      <c r="CI87" s="124"/>
      <c r="CJ87" s="125"/>
      <c r="CK87" s="357"/>
      <c r="CL87" s="127"/>
      <c r="CM87" s="128"/>
      <c r="CN87" s="133"/>
    </row>
    <row r="88" spans="1:92" ht="23.25" customHeight="1">
      <c r="A88" s="121">
        <v>51206</v>
      </c>
      <c r="B88" s="270" t="s">
        <v>160</v>
      </c>
      <c r="C88" s="254"/>
      <c r="D88" s="124"/>
      <c r="E88" s="125"/>
      <c r="F88" s="255"/>
      <c r="G88" s="127"/>
      <c r="H88" s="128"/>
      <c r="I88" s="133"/>
      <c r="J88" s="254">
        <v>24</v>
      </c>
      <c r="K88" s="124">
        <f>(J88/J$84)*100</f>
        <v>36.363636363636367</v>
      </c>
      <c r="L88" s="125">
        <f>(J88/$J$128)*100</f>
        <v>1.2841091492776886</v>
      </c>
      <c r="M88" s="255"/>
      <c r="N88" s="127"/>
      <c r="O88" s="128"/>
      <c r="P88" s="133"/>
      <c r="Q88" s="254">
        <v>25</v>
      </c>
      <c r="R88" s="124">
        <f>(Q88/Q$84)*100</f>
        <v>96.15384615384616</v>
      </c>
      <c r="S88" s="125">
        <f>(Q88/$Q$128)*100</f>
        <v>1.3865779256794231</v>
      </c>
      <c r="T88" s="255"/>
      <c r="U88" s="127"/>
      <c r="V88" s="128"/>
      <c r="W88" s="133"/>
      <c r="X88" s="254">
        <v>26</v>
      </c>
      <c r="Y88" s="124">
        <f>(X88/X$84)*100</f>
        <v>36.619718309859159</v>
      </c>
      <c r="Z88" s="125">
        <f>(X88/$X$128)*100</f>
        <v>1.4925373134328357</v>
      </c>
      <c r="AA88" s="255">
        <v>4</v>
      </c>
      <c r="AB88" s="127">
        <f t="shared" si="214"/>
        <v>15.384615384615385</v>
      </c>
      <c r="AC88" s="128">
        <f>(AA88/X$84)*100</f>
        <v>5.6338028169014089</v>
      </c>
      <c r="AD88" s="133">
        <f>(AA88/$X$128)*100</f>
        <v>0.22962112514351321</v>
      </c>
      <c r="AE88" s="254">
        <v>23</v>
      </c>
      <c r="AF88" s="124">
        <f>(AE88/AE$84)*100</f>
        <v>38.333333333333336</v>
      </c>
      <c r="AG88" s="125">
        <f>(AE88/$AE$128)*100</f>
        <v>1.947502116850127</v>
      </c>
      <c r="AH88" s="255">
        <v>1</v>
      </c>
      <c r="AI88" s="127">
        <f t="shared" si="215"/>
        <v>4.3478260869565215</v>
      </c>
      <c r="AJ88" s="128">
        <f>(AH88/AE$84)*100</f>
        <v>1.6666666666666667</v>
      </c>
      <c r="AK88" s="133">
        <f>(AH88/$AE$128)*100</f>
        <v>8.4674005080440304E-2</v>
      </c>
      <c r="AL88" s="254">
        <v>25</v>
      </c>
      <c r="AM88" s="124">
        <f>(AL88/AL$84)*100</f>
        <v>42.372881355932201</v>
      </c>
      <c r="AN88" s="125">
        <f>(AL88/$AL$128)*100</f>
        <v>1.8726591760299627</v>
      </c>
      <c r="AO88" s="255">
        <v>1</v>
      </c>
      <c r="AP88" s="127">
        <f t="shared" si="210"/>
        <v>4</v>
      </c>
      <c r="AQ88" s="128">
        <f>(AO88/$AL$84)*100</f>
        <v>1.6949152542372881</v>
      </c>
      <c r="AR88" s="133">
        <f>(AO88/$AL$128)*100</f>
        <v>7.4906367041198504E-2</v>
      </c>
      <c r="AS88" s="254"/>
      <c r="AT88" s="124"/>
      <c r="AU88" s="125"/>
      <c r="AV88" s="255"/>
      <c r="AW88" s="127"/>
      <c r="AX88" s="128"/>
      <c r="AY88" s="133"/>
      <c r="AZ88" s="254"/>
      <c r="BA88" s="124"/>
      <c r="BB88" s="125"/>
      <c r="BC88" s="255"/>
      <c r="BD88" s="127"/>
      <c r="BE88" s="128"/>
      <c r="BF88" s="133"/>
      <c r="BG88" s="256"/>
      <c r="BH88" s="124"/>
      <c r="BI88" s="125"/>
      <c r="BJ88" s="255"/>
      <c r="BK88" s="127"/>
      <c r="BL88" s="128"/>
      <c r="BM88" s="133"/>
      <c r="BN88" s="257"/>
      <c r="BO88" s="342"/>
      <c r="BP88" s="131"/>
      <c r="BQ88" s="124"/>
      <c r="BR88" s="125"/>
      <c r="BS88" s="357"/>
      <c r="BT88" s="127"/>
      <c r="BU88" s="128"/>
      <c r="BV88" s="133"/>
      <c r="BW88" s="257"/>
      <c r="BX88" s="342"/>
      <c r="BY88" s="131"/>
      <c r="BZ88" s="124"/>
      <c r="CA88" s="125"/>
      <c r="CB88" s="357"/>
      <c r="CC88" s="127"/>
      <c r="CD88" s="128"/>
      <c r="CE88" s="133"/>
      <c r="CF88" s="257"/>
      <c r="CG88" s="342"/>
      <c r="CH88" s="131"/>
      <c r="CI88" s="124"/>
      <c r="CJ88" s="125"/>
      <c r="CK88" s="357"/>
      <c r="CL88" s="127"/>
      <c r="CM88" s="128"/>
      <c r="CN88" s="133"/>
    </row>
    <row r="89" spans="1:92" ht="23.25" customHeight="1">
      <c r="A89" s="121">
        <v>51207</v>
      </c>
      <c r="B89" s="122" t="s">
        <v>161</v>
      </c>
      <c r="C89" s="254"/>
      <c r="D89" s="124"/>
      <c r="E89" s="125"/>
      <c r="F89" s="255"/>
      <c r="G89" s="127"/>
      <c r="H89" s="128"/>
      <c r="I89" s="133"/>
      <c r="J89" s="254"/>
      <c r="K89" s="124"/>
      <c r="L89" s="125"/>
      <c r="M89" s="255"/>
      <c r="N89" s="127"/>
      <c r="O89" s="128"/>
      <c r="P89" s="133"/>
      <c r="Q89" s="254"/>
      <c r="R89" s="124"/>
      <c r="S89" s="125"/>
      <c r="T89" s="255"/>
      <c r="U89" s="127"/>
      <c r="V89" s="128"/>
      <c r="W89" s="133"/>
      <c r="X89" s="254"/>
      <c r="Y89" s="124"/>
      <c r="Z89" s="125"/>
      <c r="AA89" s="255"/>
      <c r="AB89" s="127"/>
      <c r="AC89" s="128"/>
      <c r="AD89" s="133"/>
      <c r="AE89" s="254"/>
      <c r="AF89" s="124"/>
      <c r="AG89" s="125"/>
      <c r="AH89" s="255"/>
      <c r="AI89" s="127"/>
      <c r="AJ89" s="128"/>
      <c r="AK89" s="133"/>
      <c r="AL89" s="254"/>
      <c r="AM89" s="124"/>
      <c r="AN89" s="125"/>
      <c r="AO89" s="255"/>
      <c r="AP89" s="127"/>
      <c r="AQ89" s="128"/>
      <c r="AR89" s="133"/>
      <c r="AS89" s="254">
        <v>25</v>
      </c>
      <c r="AT89" s="124">
        <f>(AS89/AS$84)*100</f>
        <v>42.372881355932201</v>
      </c>
      <c r="AU89" s="125">
        <f>(AS89/$AS$128)*100</f>
        <v>1.4543339150668992</v>
      </c>
      <c r="AV89" s="255">
        <v>1</v>
      </c>
      <c r="AW89" s="127">
        <f t="shared" si="211"/>
        <v>4</v>
      </c>
      <c r="AX89" s="128">
        <f>(AV89/$AS$84)*100</f>
        <v>1.6949152542372881</v>
      </c>
      <c r="AY89" s="133">
        <f>(AV89/$AS$128)*100</f>
        <v>5.8173356602675974E-2</v>
      </c>
      <c r="AZ89" s="254">
        <v>30</v>
      </c>
      <c r="BA89" s="124">
        <f>(AZ89/AZ$84)*100</f>
        <v>43.478260869565219</v>
      </c>
      <c r="BB89" s="125">
        <f>(AZ89/$AZ$128)*100</f>
        <v>1.8856065367693273</v>
      </c>
      <c r="BC89" s="255">
        <v>11</v>
      </c>
      <c r="BD89" s="127">
        <f t="shared" si="212"/>
        <v>36.666666666666664</v>
      </c>
      <c r="BE89" s="128">
        <f>(BC89/$AZ$84)*100</f>
        <v>15.942028985507244</v>
      </c>
      <c r="BF89" s="133">
        <f>(BC89/$AZ$128)*100</f>
        <v>0.69138906348208673</v>
      </c>
      <c r="BG89" s="256">
        <v>29</v>
      </c>
      <c r="BH89" s="124">
        <f>(BG89/BG$84)*100</f>
        <v>46.031746031746032</v>
      </c>
      <c r="BI89" s="125">
        <f>(BG89/$BG$128)*100</f>
        <v>1.7565112053301031</v>
      </c>
      <c r="BJ89" s="255">
        <v>2</v>
      </c>
      <c r="BK89" s="127">
        <f t="shared" si="213"/>
        <v>6.8965517241379306</v>
      </c>
      <c r="BL89" s="128">
        <f>(BJ89/$BG$84)*100</f>
        <v>3.1746031746031744</v>
      </c>
      <c r="BM89" s="133">
        <v>24</v>
      </c>
      <c r="BN89" s="257">
        <v>24</v>
      </c>
      <c r="BO89" s="342"/>
      <c r="BP89" s="131">
        <f>SUM(BN89:BO89)</f>
        <v>24</v>
      </c>
      <c r="BQ89" s="124">
        <f>(BP89/BP$84)*100</f>
        <v>38.70967741935484</v>
      </c>
      <c r="BR89" s="125">
        <f>(BP89/$BP$128)*100</f>
        <v>1.6010673782521683</v>
      </c>
      <c r="BS89" s="357">
        <v>5</v>
      </c>
      <c r="BT89" s="127">
        <f t="shared" ref="BT89:BT96" si="216">(BS89/BP89)*100</f>
        <v>20.833333333333336</v>
      </c>
      <c r="BU89" s="128">
        <f>(BS89/BP$84)*100</f>
        <v>8.064516129032258</v>
      </c>
      <c r="BV89" s="133">
        <f>(BS89/$BP$128)*100</f>
        <v>0.33355570380253502</v>
      </c>
      <c r="BW89" s="257">
        <v>19</v>
      </c>
      <c r="BX89" s="342"/>
      <c r="BY89" s="131">
        <f>SUM(BW89:BX89)</f>
        <v>19</v>
      </c>
      <c r="BZ89" s="124">
        <f>(BY89/BY$84)*100</f>
        <v>31.666666666666664</v>
      </c>
      <c r="CA89" s="125">
        <f t="shared" ref="CA89:CA96" si="217">(BY89/$BY$128)*100</f>
        <v>1.3176144244105408</v>
      </c>
      <c r="CB89" s="357">
        <f>BY89-16</f>
        <v>3</v>
      </c>
      <c r="CC89" s="127">
        <f t="shared" ref="CC89:CC96" si="218">(CB89/BY89)*100</f>
        <v>15.789473684210526</v>
      </c>
      <c r="CD89" s="128">
        <f>(CB89/BY$84)*100</f>
        <v>5</v>
      </c>
      <c r="CE89" s="133">
        <f t="shared" ref="CE89:CE96" si="219">(CB89/$BY$128)*100</f>
        <v>0.20804438280166435</v>
      </c>
      <c r="CF89" s="257"/>
      <c r="CG89" s="342"/>
      <c r="CH89" s="131"/>
      <c r="CI89" s="124"/>
      <c r="CJ89" s="125"/>
      <c r="CK89" s="357"/>
      <c r="CL89" s="127"/>
      <c r="CM89" s="128"/>
      <c r="CN89" s="133"/>
    </row>
    <row r="90" spans="1:92" s="242" customFormat="1">
      <c r="A90" s="415" t="s">
        <v>65</v>
      </c>
      <c r="B90" s="416"/>
      <c r="C90" s="258">
        <f>SUM(C91)</f>
        <v>127</v>
      </c>
      <c r="D90" s="232">
        <f>(C90/C$90)*100</f>
        <v>100</v>
      </c>
      <c r="E90" s="238">
        <f>(C90/$C$128)*100</f>
        <v>6.5329218106995874</v>
      </c>
      <c r="F90" s="239">
        <f>SUM(F91)</f>
        <v>49</v>
      </c>
      <c r="G90" s="235">
        <f t="shared" si="207"/>
        <v>38.582677165354326</v>
      </c>
      <c r="H90" s="236">
        <f>(F90/C$90)*100</f>
        <v>38.582677165354326</v>
      </c>
      <c r="I90" s="237">
        <f>(F90/$C$128)*100</f>
        <v>2.5205761316872426</v>
      </c>
      <c r="J90" s="258">
        <f>SUM(J91)</f>
        <v>84</v>
      </c>
      <c r="K90" s="232">
        <f>(J90/J$90)*100</f>
        <v>100</v>
      </c>
      <c r="L90" s="238">
        <f>(J90/$J$128)*100</f>
        <v>4.4943820224719104</v>
      </c>
      <c r="M90" s="239">
        <f>SUM(M91)</f>
        <v>32</v>
      </c>
      <c r="N90" s="235">
        <f t="shared" si="208"/>
        <v>38.095238095238095</v>
      </c>
      <c r="O90" s="236">
        <f>(M90/J$90)*100</f>
        <v>38.095238095238095</v>
      </c>
      <c r="P90" s="237">
        <f>(M90/$J$128)*100</f>
        <v>1.7121455323702512</v>
      </c>
      <c r="Q90" s="258">
        <f>SUM(Q91)</f>
        <v>87</v>
      </c>
      <c r="R90" s="232">
        <f>(Q90/Q$90)*100</f>
        <v>100</v>
      </c>
      <c r="S90" s="238">
        <f>(Q90/$Q$128)*100</f>
        <v>4.8252911813643928</v>
      </c>
      <c r="T90" s="239">
        <f>SUM(T91)</f>
        <v>21</v>
      </c>
      <c r="U90" s="235">
        <f t="shared" si="209"/>
        <v>24.137931034482758</v>
      </c>
      <c r="V90" s="236">
        <f>(T90/Q$90)*100</f>
        <v>24.137931034482758</v>
      </c>
      <c r="W90" s="237">
        <f>(T90/$Q$128)*100</f>
        <v>1.1647254575707155</v>
      </c>
      <c r="X90" s="258">
        <f>SUM(X91)</f>
        <v>77</v>
      </c>
      <c r="Y90" s="232">
        <f>(X90/X$90)*100</f>
        <v>100</v>
      </c>
      <c r="Z90" s="238">
        <f>(X90/$X$128)*100</f>
        <v>4.4202066590126297</v>
      </c>
      <c r="AA90" s="239">
        <f>SUM(AA91)</f>
        <v>17</v>
      </c>
      <c r="AB90" s="235">
        <f t="shared" si="214"/>
        <v>22.077922077922079</v>
      </c>
      <c r="AC90" s="236">
        <f>(AA90/X$90)*100</f>
        <v>22.077922077922079</v>
      </c>
      <c r="AD90" s="237">
        <f>(AA90/$X$128)*100</f>
        <v>0.97588978185993103</v>
      </c>
      <c r="AE90" s="258">
        <f>SUM(AE91)</f>
        <v>67</v>
      </c>
      <c r="AF90" s="232">
        <f>(AE90/AE$90)*100</f>
        <v>100</v>
      </c>
      <c r="AG90" s="238">
        <f>(AE90/$AE$128)*100</f>
        <v>5.6731583403895005</v>
      </c>
      <c r="AH90" s="239">
        <f>SUM(AH91)</f>
        <v>25</v>
      </c>
      <c r="AI90" s="235">
        <f t="shared" si="215"/>
        <v>37.313432835820898</v>
      </c>
      <c r="AJ90" s="236">
        <f>(AH90/AE$90)*100</f>
        <v>37.313432835820898</v>
      </c>
      <c r="AK90" s="237">
        <f>(AH90/$AE$128)*100</f>
        <v>2.1168501270110074</v>
      </c>
      <c r="AL90" s="258">
        <f>SUM(AL91)</f>
        <v>74</v>
      </c>
      <c r="AM90" s="232">
        <f>(AL90/AL$90)*100</f>
        <v>100</v>
      </c>
      <c r="AN90" s="238">
        <f>(AL90/$AL$128)*100</f>
        <v>5.5430711610486894</v>
      </c>
      <c r="AO90" s="239">
        <f>SUM(AO91)</f>
        <v>26</v>
      </c>
      <c r="AP90" s="235">
        <f t="shared" si="210"/>
        <v>35.135135135135137</v>
      </c>
      <c r="AQ90" s="236">
        <f>(AO90/$AL$90)*100</f>
        <v>35.135135135135137</v>
      </c>
      <c r="AR90" s="237">
        <f>(AO90/$AL$128)*100</f>
        <v>1.9475655430711609</v>
      </c>
      <c r="AS90" s="258">
        <f>SUM(AS91)</f>
        <v>63</v>
      </c>
      <c r="AT90" s="232">
        <f>(AS90/AS$90)*100</f>
        <v>100</v>
      </c>
      <c r="AU90" s="238">
        <f>(AS90/$AS$128)*100</f>
        <v>3.664921465968586</v>
      </c>
      <c r="AV90" s="239">
        <f>SUM(AV91)</f>
        <v>14</v>
      </c>
      <c r="AW90" s="235">
        <f t="shared" si="211"/>
        <v>22.222222222222221</v>
      </c>
      <c r="AX90" s="236">
        <f>(AV90/$AS$90)*100</f>
        <v>22.222222222222221</v>
      </c>
      <c r="AY90" s="237">
        <f>(AV90/$AS$128)*100</f>
        <v>0.81442699243746364</v>
      </c>
      <c r="AZ90" s="258">
        <f>SUM(AZ91)</f>
        <v>45</v>
      </c>
      <c r="BA90" s="232">
        <f>(AZ90/AZ$90)*100</f>
        <v>100</v>
      </c>
      <c r="BB90" s="238">
        <f>(AZ90/$AZ$128)*100</f>
        <v>2.8284098051539912</v>
      </c>
      <c r="BC90" s="239">
        <f>SUM(BC91)</f>
        <v>7</v>
      </c>
      <c r="BD90" s="235">
        <f t="shared" si="212"/>
        <v>15.555555555555555</v>
      </c>
      <c r="BE90" s="236">
        <f>(BC90/$AZ$90)*100</f>
        <v>15.555555555555555</v>
      </c>
      <c r="BF90" s="237">
        <f>(BC90/$AZ$128)*100</f>
        <v>0.43997485857950974</v>
      </c>
      <c r="BG90" s="240">
        <f>SUM(BG91)</f>
        <v>56</v>
      </c>
      <c r="BH90" s="232">
        <f>(BG90/BG$90)*100</f>
        <v>100</v>
      </c>
      <c r="BI90" s="238">
        <f>(BG90/$BG$128)*100</f>
        <v>3.3918837068443368</v>
      </c>
      <c r="BJ90" s="239">
        <f>SUM(BJ91)</f>
        <v>17</v>
      </c>
      <c r="BK90" s="235">
        <f t="shared" si="213"/>
        <v>30.357142857142854</v>
      </c>
      <c r="BL90" s="236">
        <f>(BJ90/$BG$90)*100</f>
        <v>30.357142857142854</v>
      </c>
      <c r="BM90" s="237">
        <f>(BJ90/$BG$128)*100</f>
        <v>1.029678982434888</v>
      </c>
      <c r="BN90" s="241">
        <f>SUM(BN91)</f>
        <v>43</v>
      </c>
      <c r="BO90" s="340">
        <f>SUM(BO91)</f>
        <v>0</v>
      </c>
      <c r="BP90" s="349">
        <f t="shared" si="180"/>
        <v>43</v>
      </c>
      <c r="BQ90" s="232">
        <f>(BP90/BP$90)*100</f>
        <v>100</v>
      </c>
      <c r="BR90" s="238">
        <f>(BP90/$BP$128)*100</f>
        <v>2.8685790527018011</v>
      </c>
      <c r="BS90" s="355">
        <f>SUM(BS91)</f>
        <v>13</v>
      </c>
      <c r="BT90" s="235">
        <f t="shared" si="216"/>
        <v>30.232558139534881</v>
      </c>
      <c r="BU90" s="236">
        <f>(BS90/BP$90)*100</f>
        <v>30.232558139534881</v>
      </c>
      <c r="BV90" s="237">
        <f>(BS90/$BP$128)*100</f>
        <v>0.86724482988659102</v>
      </c>
      <c r="BW90" s="241">
        <f>SUM(BW91)</f>
        <v>34</v>
      </c>
      <c r="BX90" s="340">
        <f>SUM(BX91)</f>
        <v>0</v>
      </c>
      <c r="BY90" s="349">
        <f t="shared" ref="BY90:BY96" si="220">SUM(BW90:BX90)</f>
        <v>34</v>
      </c>
      <c r="BZ90" s="232">
        <f t="shared" ref="BZ90:BZ95" si="221">(BY90/BY$90)*100</f>
        <v>100</v>
      </c>
      <c r="CA90" s="238">
        <f t="shared" si="217"/>
        <v>2.3578363384188625</v>
      </c>
      <c r="CB90" s="355">
        <f>SUM(CB91)</f>
        <v>15</v>
      </c>
      <c r="CC90" s="235">
        <f t="shared" si="218"/>
        <v>44.117647058823529</v>
      </c>
      <c r="CD90" s="236">
        <f t="shared" ref="CD90:CD95" si="222">(CB90/BY$90)*100</f>
        <v>44.117647058823529</v>
      </c>
      <c r="CE90" s="237">
        <f t="shared" si="219"/>
        <v>1.0402219140083218</v>
      </c>
      <c r="CF90" s="241">
        <f>SUM(CF91)</f>
        <v>41</v>
      </c>
      <c r="CG90" s="340">
        <f>SUM(CG91)</f>
        <v>0</v>
      </c>
      <c r="CH90" s="349">
        <f t="shared" ref="CH90:CH96" si="223">SUM(CF90:CG90)</f>
        <v>41</v>
      </c>
      <c r="CI90" s="232">
        <f t="shared" ref="CI90:CI95" si="224">(CH90/CH$90)*100</f>
        <v>100</v>
      </c>
      <c r="CJ90" s="238">
        <f t="shared" si="177"/>
        <v>2.648578811369509</v>
      </c>
      <c r="CK90" s="355">
        <f>SUM(CK91)</f>
        <v>17</v>
      </c>
      <c r="CL90" s="235">
        <f t="shared" si="178"/>
        <v>41.463414634146339</v>
      </c>
      <c r="CM90" s="236">
        <f t="shared" ref="CM90:CM95" si="225">(CK90/CH$90)*100</f>
        <v>41.463414634146339</v>
      </c>
      <c r="CN90" s="237">
        <f t="shared" si="179"/>
        <v>1.0981912144702841</v>
      </c>
    </row>
    <row r="91" spans="1:92" s="242" customFormat="1" ht="23.25" customHeight="1">
      <c r="A91" s="420" t="s">
        <v>162</v>
      </c>
      <c r="B91" s="421"/>
      <c r="C91" s="243">
        <f>SUM(C92:C95)</f>
        <v>127</v>
      </c>
      <c r="D91" s="244">
        <f>(C91/C$90)*100</f>
        <v>100</v>
      </c>
      <c r="E91" s="250">
        <f>(C91/$C$128)*100</f>
        <v>6.5329218106995874</v>
      </c>
      <c r="F91" s="246">
        <f>SUM(F92:F95)</f>
        <v>49</v>
      </c>
      <c r="G91" s="247">
        <f t="shared" si="207"/>
        <v>38.582677165354326</v>
      </c>
      <c r="H91" s="248">
        <f>(F91/C$90)*100</f>
        <v>38.582677165354326</v>
      </c>
      <c r="I91" s="249">
        <f>(F91/$C$128)*100</f>
        <v>2.5205761316872426</v>
      </c>
      <c r="J91" s="243">
        <f>SUM(J92:J95)</f>
        <v>84</v>
      </c>
      <c r="K91" s="244">
        <f>(J91/J$90)*100</f>
        <v>100</v>
      </c>
      <c r="L91" s="250">
        <f>(J91/$J$128)*100</f>
        <v>4.4943820224719104</v>
      </c>
      <c r="M91" s="246">
        <f>SUM(M92:M95)</f>
        <v>32</v>
      </c>
      <c r="N91" s="247">
        <f t="shared" si="208"/>
        <v>38.095238095238095</v>
      </c>
      <c r="O91" s="248">
        <f>(M91/J$90)*100</f>
        <v>38.095238095238095</v>
      </c>
      <c r="P91" s="249">
        <f>(M91/$J$128)*100</f>
        <v>1.7121455323702512</v>
      </c>
      <c r="Q91" s="243">
        <f>SUM(Q92:Q95)</f>
        <v>87</v>
      </c>
      <c r="R91" s="244">
        <f>(Q91/Q$90)*100</f>
        <v>100</v>
      </c>
      <c r="S91" s="250">
        <f>(Q91/$Q$128)*100</f>
        <v>4.8252911813643928</v>
      </c>
      <c r="T91" s="246">
        <f>SUM(T92:T95)</f>
        <v>21</v>
      </c>
      <c r="U91" s="247">
        <f t="shared" si="209"/>
        <v>24.137931034482758</v>
      </c>
      <c r="V91" s="248">
        <f>(T91/Q$90)*100</f>
        <v>24.137931034482758</v>
      </c>
      <c r="W91" s="249">
        <f>(T91/$Q$128)*100</f>
        <v>1.1647254575707155</v>
      </c>
      <c r="X91" s="243">
        <f>SUM(X92:X95)</f>
        <v>77</v>
      </c>
      <c r="Y91" s="244">
        <f>(X91/X$90)*100</f>
        <v>100</v>
      </c>
      <c r="Z91" s="250">
        <f>(X91/$X$128)*100</f>
        <v>4.4202066590126297</v>
      </c>
      <c r="AA91" s="246">
        <f>SUM(AA92:AA95)</f>
        <v>17</v>
      </c>
      <c r="AB91" s="247">
        <f t="shared" si="214"/>
        <v>22.077922077922079</v>
      </c>
      <c r="AC91" s="248">
        <f>(AA91/X$90)*100</f>
        <v>22.077922077922079</v>
      </c>
      <c r="AD91" s="249">
        <f>(AA91/$X$128)*100</f>
        <v>0.97588978185993103</v>
      </c>
      <c r="AE91" s="243">
        <f>SUM(AE92:AE95)</f>
        <v>67</v>
      </c>
      <c r="AF91" s="244">
        <f>(AE91/AE$90)*100</f>
        <v>100</v>
      </c>
      <c r="AG91" s="250">
        <f>(AE91/$AE$128)*100</f>
        <v>5.6731583403895005</v>
      </c>
      <c r="AH91" s="246">
        <f>SUM(AH92:AH95)</f>
        <v>25</v>
      </c>
      <c r="AI91" s="247">
        <f t="shared" si="215"/>
        <v>37.313432835820898</v>
      </c>
      <c r="AJ91" s="248">
        <f>(AH91/AE$90)*100</f>
        <v>37.313432835820898</v>
      </c>
      <c r="AK91" s="249">
        <f>(AH91/$AE$128)*100</f>
        <v>2.1168501270110074</v>
      </c>
      <c r="AL91" s="243">
        <f>SUM(AL92:AL95)</f>
        <v>74</v>
      </c>
      <c r="AM91" s="244">
        <f>(AL91/AL$90)*100</f>
        <v>100</v>
      </c>
      <c r="AN91" s="250">
        <f>(AL91/$AL$128)*100</f>
        <v>5.5430711610486894</v>
      </c>
      <c r="AO91" s="246">
        <f>SUM(AO92:AO95)</f>
        <v>26</v>
      </c>
      <c r="AP91" s="247">
        <f t="shared" si="210"/>
        <v>35.135135135135137</v>
      </c>
      <c r="AQ91" s="248">
        <f>(AO91/$AL$90)*100</f>
        <v>35.135135135135137</v>
      </c>
      <c r="AR91" s="249">
        <f>(AO91/$AL$128)*100</f>
        <v>1.9475655430711609</v>
      </c>
      <c r="AS91" s="243">
        <f>SUM(AS92:AS95)</f>
        <v>63</v>
      </c>
      <c r="AT91" s="244">
        <f>(AS91/AS$90)*100</f>
        <v>100</v>
      </c>
      <c r="AU91" s="250">
        <f>(AS91/$AS$128)*100</f>
        <v>3.664921465968586</v>
      </c>
      <c r="AV91" s="246">
        <f>SUM(AV92:AV95)</f>
        <v>14</v>
      </c>
      <c r="AW91" s="247">
        <f t="shared" si="211"/>
        <v>22.222222222222221</v>
      </c>
      <c r="AX91" s="248">
        <f>(AV91/$AS$90)*100</f>
        <v>22.222222222222221</v>
      </c>
      <c r="AY91" s="249">
        <f>(AV91/$AS$128)*100</f>
        <v>0.81442699243746364</v>
      </c>
      <c r="AZ91" s="243">
        <f>SUM(AZ92:AZ95)</f>
        <v>45</v>
      </c>
      <c r="BA91" s="244">
        <f>(AZ91/AZ$90)*100</f>
        <v>100</v>
      </c>
      <c r="BB91" s="250">
        <f>(AZ91/$AZ$128)*100</f>
        <v>2.8284098051539912</v>
      </c>
      <c r="BC91" s="246">
        <f>SUM(BC92:BC95)</f>
        <v>7</v>
      </c>
      <c r="BD91" s="247">
        <f t="shared" si="212"/>
        <v>15.555555555555555</v>
      </c>
      <c r="BE91" s="248">
        <f>(BC91/$AZ$90)*100</f>
        <v>15.555555555555555</v>
      </c>
      <c r="BF91" s="249">
        <f>(BC91/$AZ$128)*100</f>
        <v>0.43997485857950974</v>
      </c>
      <c r="BG91" s="251">
        <f>SUM(BG92:BG95)</f>
        <v>56</v>
      </c>
      <c r="BH91" s="244">
        <f>(BG91/BG$90)*100</f>
        <v>100</v>
      </c>
      <c r="BI91" s="250">
        <f>(BG91/$BG$128)*100</f>
        <v>3.3918837068443368</v>
      </c>
      <c r="BJ91" s="246">
        <f>SUM(BJ92:BJ95)</f>
        <v>17</v>
      </c>
      <c r="BK91" s="247">
        <f t="shared" si="213"/>
        <v>30.357142857142854</v>
      </c>
      <c r="BL91" s="248">
        <f>(BJ91/$BG$90)*100</f>
        <v>30.357142857142854</v>
      </c>
      <c r="BM91" s="249">
        <f>(BJ91/$BG$128)*100</f>
        <v>1.029678982434888</v>
      </c>
      <c r="BN91" s="252">
        <f>SUM(BN92:BN95)</f>
        <v>43</v>
      </c>
      <c r="BO91" s="341">
        <f>SUM(BO92:BO95)</f>
        <v>0</v>
      </c>
      <c r="BP91" s="350">
        <f t="shared" si="180"/>
        <v>43</v>
      </c>
      <c r="BQ91" s="244">
        <f>(BP91/BP$90)*100</f>
        <v>100</v>
      </c>
      <c r="BR91" s="250">
        <f>(BP91/$BP$128)*100</f>
        <v>2.8685790527018011</v>
      </c>
      <c r="BS91" s="356">
        <f>SUM(BS92:BS95)</f>
        <v>13</v>
      </c>
      <c r="BT91" s="247">
        <f t="shared" si="216"/>
        <v>30.232558139534881</v>
      </c>
      <c r="BU91" s="248">
        <f>(BS91/BP$90)*100</f>
        <v>30.232558139534881</v>
      </c>
      <c r="BV91" s="249">
        <f>(BS91/$BP$128)*100</f>
        <v>0.86724482988659102</v>
      </c>
      <c r="BW91" s="252">
        <f>SUM(BW92:BW95)</f>
        <v>34</v>
      </c>
      <c r="BX91" s="341">
        <f>SUM(BX92:BX95)</f>
        <v>0</v>
      </c>
      <c r="BY91" s="350">
        <f t="shared" si="220"/>
        <v>34</v>
      </c>
      <c r="BZ91" s="244">
        <f t="shared" si="221"/>
        <v>100</v>
      </c>
      <c r="CA91" s="250">
        <f t="shared" si="217"/>
        <v>2.3578363384188625</v>
      </c>
      <c r="CB91" s="356">
        <f>SUM(CB92:CB95)</f>
        <v>15</v>
      </c>
      <c r="CC91" s="247">
        <f t="shared" si="218"/>
        <v>44.117647058823529</v>
      </c>
      <c r="CD91" s="248">
        <f t="shared" si="222"/>
        <v>44.117647058823529</v>
      </c>
      <c r="CE91" s="249">
        <f t="shared" si="219"/>
        <v>1.0402219140083218</v>
      </c>
      <c r="CF91" s="252">
        <f>SUM(CF94:CF95)</f>
        <v>41</v>
      </c>
      <c r="CG91" s="341">
        <f>SUM(CG94:CG95)</f>
        <v>0</v>
      </c>
      <c r="CH91" s="350">
        <f t="shared" si="223"/>
        <v>41</v>
      </c>
      <c r="CI91" s="244">
        <f t="shared" si="224"/>
        <v>100</v>
      </c>
      <c r="CJ91" s="250">
        <f t="shared" si="177"/>
        <v>2.648578811369509</v>
      </c>
      <c r="CK91" s="356">
        <f>SUM(CK94:CK95)</f>
        <v>17</v>
      </c>
      <c r="CL91" s="247">
        <f t="shared" si="178"/>
        <v>41.463414634146339</v>
      </c>
      <c r="CM91" s="248">
        <f t="shared" si="225"/>
        <v>41.463414634146339</v>
      </c>
      <c r="CN91" s="249">
        <f t="shared" si="179"/>
        <v>1.0981912144702841</v>
      </c>
    </row>
    <row r="92" spans="1:92" ht="23.25" customHeight="1">
      <c r="A92" s="121">
        <v>60116</v>
      </c>
      <c r="B92" s="122" t="s">
        <v>163</v>
      </c>
      <c r="C92" s="254">
        <v>73</v>
      </c>
      <c r="D92" s="124">
        <f>(C92/C$90)*100</f>
        <v>57.480314960629919</v>
      </c>
      <c r="E92" s="125">
        <f t="shared" ref="E92:E93" si="226">(C92/$C$128)*100</f>
        <v>3.7551440329218111</v>
      </c>
      <c r="F92" s="255">
        <v>19</v>
      </c>
      <c r="G92" s="127">
        <f t="shared" ref="G92:G93" si="227">(F92/C92)*100</f>
        <v>26.027397260273972</v>
      </c>
      <c r="H92" s="128">
        <f>(F92/C$90)*100</f>
        <v>14.960629921259844</v>
      </c>
      <c r="I92" s="133">
        <f t="shared" ref="I92:I93" si="228">(F92/$C$128)*100</f>
        <v>0.97736625514403297</v>
      </c>
      <c r="J92" s="254">
        <v>47</v>
      </c>
      <c r="K92" s="124">
        <f>(J92/J$90)*100</f>
        <v>55.952380952380956</v>
      </c>
      <c r="L92" s="125">
        <f t="shared" ref="L92:L93" si="229">(J92/$J$128)*100</f>
        <v>2.5147137506688071</v>
      </c>
      <c r="M92" s="255">
        <v>16</v>
      </c>
      <c r="N92" s="127">
        <f t="shared" ref="N92:N93" si="230">(M92/J92)*100</f>
        <v>34.042553191489361</v>
      </c>
      <c r="O92" s="128">
        <f>(M92/J$90)*100</f>
        <v>19.047619047619047</v>
      </c>
      <c r="P92" s="133">
        <f t="shared" ref="P92:P93" si="231">(M92/$J$128)*100</f>
        <v>0.85607276618512562</v>
      </c>
      <c r="Q92" s="254">
        <v>41</v>
      </c>
      <c r="R92" s="124">
        <f>(Q92/Q$90)*100</f>
        <v>47.126436781609193</v>
      </c>
      <c r="S92" s="125">
        <f t="shared" ref="S92:S93" si="232">(Q92/$Q$128)*100</f>
        <v>2.2739877981142542</v>
      </c>
      <c r="T92" s="255">
        <v>11</v>
      </c>
      <c r="U92" s="127">
        <f t="shared" ref="U92:U93" si="233">(T92/Q92)*100</f>
        <v>26.829268292682929</v>
      </c>
      <c r="V92" s="128">
        <f>(T92/Q$90)*100</f>
        <v>12.643678160919542</v>
      </c>
      <c r="W92" s="133">
        <f t="shared" ref="W92:W93" si="234">(T92/$Q$128)*100</f>
        <v>0.61009428729894621</v>
      </c>
      <c r="X92" s="254">
        <v>34</v>
      </c>
      <c r="Y92" s="124">
        <f>(X92/X$90)*100</f>
        <v>44.155844155844157</v>
      </c>
      <c r="Z92" s="125">
        <f t="shared" ref="Z92:Z93" si="235">(X92/$X$128)*100</f>
        <v>1.9517795637198621</v>
      </c>
      <c r="AA92" s="255">
        <v>8</v>
      </c>
      <c r="AB92" s="127">
        <f t="shared" ref="AB92:AB93" si="236">(AA92/X92)*100</f>
        <v>23.52941176470588</v>
      </c>
      <c r="AC92" s="128">
        <f>(AA92/X$90)*100</f>
        <v>10.38961038961039</v>
      </c>
      <c r="AD92" s="133">
        <f t="shared" ref="AD92:AD93" si="237">(AA92/$X$128)*100</f>
        <v>0.45924225028702642</v>
      </c>
      <c r="AE92" s="254">
        <v>31</v>
      </c>
      <c r="AF92" s="124">
        <f>(AE92/AE$90)*100</f>
        <v>46.268656716417908</v>
      </c>
      <c r="AG92" s="125">
        <f>(AE92/$AE$128)*100</f>
        <v>2.6248941574936495</v>
      </c>
      <c r="AH92" s="255">
        <v>8</v>
      </c>
      <c r="AI92" s="127">
        <f t="shared" ref="AI92:AI93" si="238">(AH92/AE92)*100</f>
        <v>25.806451612903224</v>
      </c>
      <c r="AJ92" s="128">
        <f>(AH92/AE$90)*100</f>
        <v>11.940298507462686</v>
      </c>
      <c r="AK92" s="133">
        <f>(AH92/$AE$128)*100</f>
        <v>0.67739204064352243</v>
      </c>
      <c r="AL92" s="254">
        <v>37</v>
      </c>
      <c r="AM92" s="124">
        <f>(AL92/AL$90)*100</f>
        <v>50</v>
      </c>
      <c r="AN92" s="125">
        <f>(AL92/$AL$128)*100</f>
        <v>2.7715355805243447</v>
      </c>
      <c r="AO92" s="255">
        <v>12</v>
      </c>
      <c r="AP92" s="127">
        <f t="shared" ref="AP92:AP93" si="239">(AO92/AL92)*100</f>
        <v>32.432432432432435</v>
      </c>
      <c r="AQ92" s="128">
        <f>(AO92/$AL$90)*100</f>
        <v>16.216216216216218</v>
      </c>
      <c r="AR92" s="133">
        <f>(AO92/$AL$128)*100</f>
        <v>0.89887640449438211</v>
      </c>
      <c r="AS92" s="254">
        <v>28</v>
      </c>
      <c r="AT92" s="124">
        <f>(AS92/AS$90)*100</f>
        <v>44.444444444444443</v>
      </c>
      <c r="AU92" s="125">
        <f t="shared" ref="AU92:AU93" si="240">(AS92/$AS$128)*100</f>
        <v>1.6288539848749273</v>
      </c>
      <c r="AV92" s="255">
        <v>5</v>
      </c>
      <c r="AW92" s="127">
        <f t="shared" ref="AW92:AW93" si="241">(AV92/AS92)*100</f>
        <v>17.857142857142858</v>
      </c>
      <c r="AX92" s="128">
        <f>(AV92/$AS$90)*100</f>
        <v>7.9365079365079358</v>
      </c>
      <c r="AY92" s="133">
        <f t="shared" ref="AY92:AY93" si="242">(AV92/$AS$128)*100</f>
        <v>0.29086678301337987</v>
      </c>
      <c r="AZ92" s="254">
        <v>31</v>
      </c>
      <c r="BA92" s="124">
        <f>(AZ92/AZ$90)*100</f>
        <v>68.888888888888886</v>
      </c>
      <c r="BB92" s="125">
        <f t="shared" ref="BB92:BB93" si="243">(AZ92/$AZ$128)*100</f>
        <v>1.9484600879949718</v>
      </c>
      <c r="BC92" s="255">
        <v>6</v>
      </c>
      <c r="BD92" s="127">
        <f t="shared" ref="BD92:BD93" si="244">(BC92/AZ92)*100</f>
        <v>19.35483870967742</v>
      </c>
      <c r="BE92" s="128">
        <f>(BC92/$AZ$90)*100</f>
        <v>13.333333333333334</v>
      </c>
      <c r="BF92" s="133">
        <f t="shared" ref="BF92:BF93" si="245">(BC92/$AZ$128)*100</f>
        <v>0.37712130735386551</v>
      </c>
      <c r="BG92" s="256">
        <v>35</v>
      </c>
      <c r="BH92" s="124">
        <f>(BG92/BG$90)*100</f>
        <v>62.5</v>
      </c>
      <c r="BI92" s="125">
        <f t="shared" ref="BI92:BI93" si="246">(BG92/$BG$128)*100</f>
        <v>2.1199273167777104</v>
      </c>
      <c r="BJ92" s="255">
        <v>11</v>
      </c>
      <c r="BK92" s="127">
        <f t="shared" ref="BK92:BK93" si="247">(BJ92/BG92)*100</f>
        <v>31.428571428571427</v>
      </c>
      <c r="BL92" s="128">
        <f>(BJ92/$BG$90)*100</f>
        <v>19.642857142857142</v>
      </c>
      <c r="BM92" s="133">
        <f>(BJ92/$BG$128)*100</f>
        <v>0.66626287098728043</v>
      </c>
      <c r="BN92" s="257">
        <v>27</v>
      </c>
      <c r="BO92" s="342"/>
      <c r="BP92" s="131">
        <f t="shared" ref="BP92:BP93" si="248">SUM(BN92:BO92)</f>
        <v>27</v>
      </c>
      <c r="BQ92" s="124">
        <f>(BP92/BP$90)*100</f>
        <v>62.790697674418603</v>
      </c>
      <c r="BR92" s="125">
        <f t="shared" ref="BR92:BR93" si="249">(BP92/$BP$128)*100</f>
        <v>1.801200800533689</v>
      </c>
      <c r="BS92" s="357">
        <v>8</v>
      </c>
      <c r="BT92" s="127">
        <f t="shared" ref="BT92:BT93" si="250">(BS92/BP92)*100</f>
        <v>29.629629629629626</v>
      </c>
      <c r="BU92" s="128">
        <f>(BS92/BP$90)*100</f>
        <v>18.604651162790699</v>
      </c>
      <c r="BV92" s="133">
        <f t="shared" ref="BV92:BV93" si="251">(BS92/$BP$128)*100</f>
        <v>0.53368912608405594</v>
      </c>
      <c r="BW92" s="257"/>
      <c r="BX92" s="342"/>
      <c r="BY92" s="131"/>
      <c r="BZ92" s="124"/>
      <c r="CA92" s="125"/>
      <c r="CB92" s="357"/>
      <c r="CC92" s="127"/>
      <c r="CD92" s="128"/>
      <c r="CE92" s="133"/>
      <c r="CF92" s="257"/>
      <c r="CG92" s="342"/>
      <c r="CH92" s="131"/>
      <c r="CI92" s="124"/>
      <c r="CJ92" s="125"/>
      <c r="CK92" s="357"/>
      <c r="CL92" s="127"/>
      <c r="CM92" s="128"/>
      <c r="CN92" s="133"/>
    </row>
    <row r="93" spans="1:92" ht="23.25" customHeight="1">
      <c r="A93" s="121">
        <v>60126</v>
      </c>
      <c r="B93" s="122" t="s">
        <v>164</v>
      </c>
      <c r="C93" s="254">
        <v>54</v>
      </c>
      <c r="D93" s="124">
        <f>(C93/C$90)*100</f>
        <v>42.519685039370081</v>
      </c>
      <c r="E93" s="125">
        <f t="shared" si="226"/>
        <v>2.7777777777777777</v>
      </c>
      <c r="F93" s="255">
        <v>30</v>
      </c>
      <c r="G93" s="127">
        <f t="shared" si="227"/>
        <v>55.555555555555557</v>
      </c>
      <c r="H93" s="128">
        <f>(F93/C$90)*100</f>
        <v>23.622047244094489</v>
      </c>
      <c r="I93" s="133">
        <f t="shared" si="228"/>
        <v>1.5432098765432098</v>
      </c>
      <c r="J93" s="254">
        <v>37</v>
      </c>
      <c r="K93" s="124">
        <f>(J93/J$90)*100</f>
        <v>44.047619047619044</v>
      </c>
      <c r="L93" s="125">
        <f t="shared" si="229"/>
        <v>1.9796682718031033</v>
      </c>
      <c r="M93" s="255">
        <v>16</v>
      </c>
      <c r="N93" s="127">
        <f t="shared" si="230"/>
        <v>43.243243243243242</v>
      </c>
      <c r="O93" s="128">
        <f>(M93/J$90)*100</f>
        <v>19.047619047619047</v>
      </c>
      <c r="P93" s="133">
        <f t="shared" si="231"/>
        <v>0.85607276618512562</v>
      </c>
      <c r="Q93" s="254">
        <v>46</v>
      </c>
      <c r="R93" s="124">
        <f>(Q93/Q$90)*100</f>
        <v>52.873563218390807</v>
      </c>
      <c r="S93" s="125">
        <f t="shared" si="232"/>
        <v>2.5513033832501386</v>
      </c>
      <c r="T93" s="255">
        <v>10</v>
      </c>
      <c r="U93" s="127">
        <f t="shared" si="233"/>
        <v>21.739130434782609</v>
      </c>
      <c r="V93" s="128">
        <f>(T93/Q$90)*100</f>
        <v>11.494252873563218</v>
      </c>
      <c r="W93" s="133">
        <f t="shared" si="234"/>
        <v>0.55463117027176934</v>
      </c>
      <c r="X93" s="254">
        <v>43</v>
      </c>
      <c r="Y93" s="124">
        <f>(X93/X$90)*100</f>
        <v>55.844155844155843</v>
      </c>
      <c r="Z93" s="125">
        <f t="shared" si="235"/>
        <v>2.4684270952927667</v>
      </c>
      <c r="AA93" s="255">
        <v>9</v>
      </c>
      <c r="AB93" s="127">
        <f t="shared" si="236"/>
        <v>20.930232558139537</v>
      </c>
      <c r="AC93" s="128">
        <f>(AA93/X$90)*100</f>
        <v>11.688311688311687</v>
      </c>
      <c r="AD93" s="133">
        <f t="shared" si="237"/>
        <v>0.51664753157290477</v>
      </c>
      <c r="AE93" s="254">
        <v>36</v>
      </c>
      <c r="AF93" s="124">
        <f>(AE93/AE$90)*100</f>
        <v>53.731343283582092</v>
      </c>
      <c r="AG93" s="125">
        <f>(AE93/$AE$128)*100</f>
        <v>3.048264182895851</v>
      </c>
      <c r="AH93" s="255">
        <v>17</v>
      </c>
      <c r="AI93" s="127">
        <f t="shared" si="238"/>
        <v>47.222222222222221</v>
      </c>
      <c r="AJ93" s="128">
        <f>(AH93/AE$90)*100</f>
        <v>25.373134328358208</v>
      </c>
      <c r="AK93" s="133">
        <f>(AH93/$AE$128)*100</f>
        <v>1.4394580863674851</v>
      </c>
      <c r="AL93" s="254">
        <v>37</v>
      </c>
      <c r="AM93" s="124">
        <f>(AL93/AL$90)*100</f>
        <v>50</v>
      </c>
      <c r="AN93" s="125">
        <f>(AL93/$AL$128)*100</f>
        <v>2.7715355805243447</v>
      </c>
      <c r="AO93" s="255">
        <v>14</v>
      </c>
      <c r="AP93" s="127">
        <f t="shared" si="239"/>
        <v>37.837837837837839</v>
      </c>
      <c r="AQ93" s="128">
        <f>(AO93/$AL$90)*100</f>
        <v>18.918918918918919</v>
      </c>
      <c r="AR93" s="133">
        <f>(AO93/$AL$128)*100</f>
        <v>1.0486891385767791</v>
      </c>
      <c r="AS93" s="254">
        <v>35</v>
      </c>
      <c r="AT93" s="124">
        <f>(AS93/AS$90)*100</f>
        <v>55.555555555555557</v>
      </c>
      <c r="AU93" s="125">
        <f t="shared" si="240"/>
        <v>2.0360674810936592</v>
      </c>
      <c r="AV93" s="255">
        <v>9</v>
      </c>
      <c r="AW93" s="127">
        <f t="shared" si="241"/>
        <v>25.714285714285712</v>
      </c>
      <c r="AX93" s="128">
        <f>(AV93/$AS$90)*100</f>
        <v>14.285714285714285</v>
      </c>
      <c r="AY93" s="133">
        <f t="shared" si="242"/>
        <v>0.52356020942408377</v>
      </c>
      <c r="AZ93" s="254">
        <v>14</v>
      </c>
      <c r="BA93" s="124">
        <f>(AZ93/AZ$90)*100</f>
        <v>31.111111111111111</v>
      </c>
      <c r="BB93" s="125">
        <f t="shared" si="243"/>
        <v>0.87994971715901948</v>
      </c>
      <c r="BC93" s="255">
        <v>1</v>
      </c>
      <c r="BD93" s="127">
        <f t="shared" si="244"/>
        <v>7.1428571428571423</v>
      </c>
      <c r="BE93" s="128">
        <f>(BC93/$AZ$90)*100</f>
        <v>2.2222222222222223</v>
      </c>
      <c r="BF93" s="133">
        <f t="shared" si="245"/>
        <v>6.2853551225644247E-2</v>
      </c>
      <c r="BG93" s="256">
        <v>21</v>
      </c>
      <c r="BH93" s="124">
        <f>(BG93/BG$90)*100</f>
        <v>37.5</v>
      </c>
      <c r="BI93" s="125">
        <f t="shared" si="246"/>
        <v>1.2719563900666264</v>
      </c>
      <c r="BJ93" s="255">
        <v>6</v>
      </c>
      <c r="BK93" s="127">
        <f t="shared" si="247"/>
        <v>28.571428571428569</v>
      </c>
      <c r="BL93" s="128">
        <f>(BJ93/$BG$90)*100</f>
        <v>10.714285714285714</v>
      </c>
      <c r="BM93" s="133">
        <f>(BJ93/$BG$128)*100</f>
        <v>0.36341611144760755</v>
      </c>
      <c r="BN93" s="257">
        <v>16</v>
      </c>
      <c r="BO93" s="342"/>
      <c r="BP93" s="131">
        <f t="shared" si="248"/>
        <v>16</v>
      </c>
      <c r="BQ93" s="124">
        <f>(BP93/BP$90)*100</f>
        <v>37.209302325581397</v>
      </c>
      <c r="BR93" s="125">
        <f t="shared" si="249"/>
        <v>1.0673782521681119</v>
      </c>
      <c r="BS93" s="357">
        <v>5</v>
      </c>
      <c r="BT93" s="127">
        <f t="shared" si="250"/>
        <v>31.25</v>
      </c>
      <c r="BU93" s="128">
        <f>(BS93/BP$90)*100</f>
        <v>11.627906976744185</v>
      </c>
      <c r="BV93" s="133">
        <f t="shared" si="251"/>
        <v>0.33355570380253502</v>
      </c>
      <c r="BW93" s="257"/>
      <c r="BX93" s="342"/>
      <c r="BY93" s="131"/>
      <c r="BZ93" s="124"/>
      <c r="CA93" s="125"/>
      <c r="CB93" s="357"/>
      <c r="CC93" s="127"/>
      <c r="CD93" s="128"/>
      <c r="CE93" s="133"/>
      <c r="CF93" s="257"/>
      <c r="CG93" s="342"/>
      <c r="CH93" s="131"/>
      <c r="CI93" s="124"/>
      <c r="CJ93" s="125"/>
      <c r="CK93" s="357"/>
      <c r="CL93" s="127"/>
      <c r="CM93" s="128"/>
      <c r="CN93" s="133"/>
    </row>
    <row r="94" spans="1:92" ht="23.25" customHeight="1">
      <c r="A94" s="121">
        <v>611</v>
      </c>
      <c r="B94" s="122" t="s">
        <v>260</v>
      </c>
      <c r="C94" s="254"/>
      <c r="D94" s="124"/>
      <c r="E94" s="125"/>
      <c r="F94" s="255"/>
      <c r="G94" s="127"/>
      <c r="H94" s="128"/>
      <c r="I94" s="133"/>
      <c r="J94" s="254"/>
      <c r="K94" s="124"/>
      <c r="L94" s="125"/>
      <c r="M94" s="255"/>
      <c r="N94" s="127"/>
      <c r="O94" s="128"/>
      <c r="P94" s="133"/>
      <c r="Q94" s="254"/>
      <c r="R94" s="124"/>
      <c r="S94" s="125"/>
      <c r="T94" s="255"/>
      <c r="U94" s="127"/>
      <c r="V94" s="128"/>
      <c r="W94" s="133"/>
      <c r="X94" s="254"/>
      <c r="Y94" s="124"/>
      <c r="Z94" s="125"/>
      <c r="AA94" s="255"/>
      <c r="AB94" s="127"/>
      <c r="AC94" s="128"/>
      <c r="AD94" s="133"/>
      <c r="AE94" s="254"/>
      <c r="AF94" s="124"/>
      <c r="AG94" s="125"/>
      <c r="AH94" s="255"/>
      <c r="AI94" s="127"/>
      <c r="AJ94" s="128"/>
      <c r="AK94" s="133"/>
      <c r="AL94" s="254"/>
      <c r="AM94" s="124"/>
      <c r="AN94" s="125"/>
      <c r="AO94" s="255"/>
      <c r="AP94" s="127"/>
      <c r="AQ94" s="128"/>
      <c r="AR94" s="133"/>
      <c r="AS94" s="254"/>
      <c r="AT94" s="124"/>
      <c r="AU94" s="125"/>
      <c r="AV94" s="255"/>
      <c r="AW94" s="127"/>
      <c r="AX94" s="128"/>
      <c r="AY94" s="133"/>
      <c r="AZ94" s="254"/>
      <c r="BA94" s="124"/>
      <c r="BB94" s="125"/>
      <c r="BC94" s="255"/>
      <c r="BD94" s="127"/>
      <c r="BE94" s="128"/>
      <c r="BF94" s="133"/>
      <c r="BG94" s="256"/>
      <c r="BH94" s="124"/>
      <c r="BI94" s="125"/>
      <c r="BJ94" s="255"/>
      <c r="BK94" s="127"/>
      <c r="BL94" s="128"/>
      <c r="BM94" s="133"/>
      <c r="BN94" s="257"/>
      <c r="BO94" s="342"/>
      <c r="BP94" s="131"/>
      <c r="BQ94" s="124"/>
      <c r="BR94" s="125"/>
      <c r="BS94" s="357"/>
      <c r="BT94" s="127"/>
      <c r="BU94" s="128"/>
      <c r="BV94" s="133"/>
      <c r="BW94" s="257">
        <v>17</v>
      </c>
      <c r="BX94" s="342"/>
      <c r="BY94" s="131">
        <f t="shared" si="220"/>
        <v>17</v>
      </c>
      <c r="BZ94" s="124">
        <f t="shared" si="221"/>
        <v>50</v>
      </c>
      <c r="CA94" s="125">
        <f t="shared" si="217"/>
        <v>1.1789181692094313</v>
      </c>
      <c r="CB94" s="357">
        <f>BY94-8</f>
        <v>9</v>
      </c>
      <c r="CC94" s="127">
        <f t="shared" si="218"/>
        <v>52.941176470588239</v>
      </c>
      <c r="CD94" s="128">
        <f t="shared" si="222"/>
        <v>26.47058823529412</v>
      </c>
      <c r="CE94" s="133">
        <f t="shared" si="219"/>
        <v>0.62413314840499301</v>
      </c>
      <c r="CF94" s="257">
        <v>32</v>
      </c>
      <c r="CG94" s="342"/>
      <c r="CH94" s="131">
        <f t="shared" si="223"/>
        <v>32</v>
      </c>
      <c r="CI94" s="124">
        <f t="shared" si="224"/>
        <v>78.048780487804876</v>
      </c>
      <c r="CJ94" s="125">
        <f t="shared" si="177"/>
        <v>2.0671834625323</v>
      </c>
      <c r="CK94" s="357">
        <f>CH94-18</f>
        <v>14</v>
      </c>
      <c r="CL94" s="127">
        <f t="shared" si="178"/>
        <v>43.75</v>
      </c>
      <c r="CM94" s="128">
        <f t="shared" si="225"/>
        <v>34.146341463414636</v>
      </c>
      <c r="CN94" s="133">
        <f t="shared" si="179"/>
        <v>0.90439276485788112</v>
      </c>
    </row>
    <row r="95" spans="1:92" ht="23.25" customHeight="1">
      <c r="A95" s="121">
        <v>612</v>
      </c>
      <c r="B95" s="122" t="s">
        <v>261</v>
      </c>
      <c r="C95" s="254"/>
      <c r="D95" s="124"/>
      <c r="E95" s="125"/>
      <c r="F95" s="255"/>
      <c r="G95" s="127"/>
      <c r="H95" s="128"/>
      <c r="I95" s="133"/>
      <c r="J95" s="254"/>
      <c r="K95" s="124"/>
      <c r="L95" s="125"/>
      <c r="M95" s="255"/>
      <c r="N95" s="127"/>
      <c r="O95" s="128"/>
      <c r="P95" s="133"/>
      <c r="Q95" s="254"/>
      <c r="R95" s="124"/>
      <c r="S95" s="125"/>
      <c r="T95" s="255"/>
      <c r="U95" s="127"/>
      <c r="V95" s="128"/>
      <c r="W95" s="133"/>
      <c r="X95" s="254"/>
      <c r="Y95" s="124"/>
      <c r="Z95" s="125"/>
      <c r="AA95" s="255"/>
      <c r="AB95" s="127"/>
      <c r="AC95" s="128"/>
      <c r="AD95" s="133"/>
      <c r="AE95" s="254"/>
      <c r="AF95" s="124"/>
      <c r="AG95" s="125"/>
      <c r="AH95" s="255"/>
      <c r="AI95" s="127"/>
      <c r="AJ95" s="128"/>
      <c r="AK95" s="133"/>
      <c r="AL95" s="254"/>
      <c r="AM95" s="124"/>
      <c r="AN95" s="125"/>
      <c r="AO95" s="255"/>
      <c r="AP95" s="127"/>
      <c r="AQ95" s="128"/>
      <c r="AR95" s="133"/>
      <c r="AS95" s="254"/>
      <c r="AT95" s="124"/>
      <c r="AU95" s="125"/>
      <c r="AV95" s="255"/>
      <c r="AW95" s="127"/>
      <c r="AX95" s="128"/>
      <c r="AY95" s="133"/>
      <c r="AZ95" s="254"/>
      <c r="BA95" s="124"/>
      <c r="BB95" s="125"/>
      <c r="BC95" s="255"/>
      <c r="BD95" s="127"/>
      <c r="BE95" s="128"/>
      <c r="BF95" s="133"/>
      <c r="BG95" s="256"/>
      <c r="BH95" s="124"/>
      <c r="BI95" s="125"/>
      <c r="BJ95" s="255"/>
      <c r="BK95" s="127"/>
      <c r="BL95" s="128"/>
      <c r="BM95" s="133"/>
      <c r="BN95" s="257"/>
      <c r="BO95" s="342"/>
      <c r="BP95" s="131"/>
      <c r="BQ95" s="124"/>
      <c r="BR95" s="125"/>
      <c r="BS95" s="357"/>
      <c r="BT95" s="127"/>
      <c r="BU95" s="128"/>
      <c r="BV95" s="133"/>
      <c r="BW95" s="257">
        <v>17</v>
      </c>
      <c r="BX95" s="342"/>
      <c r="BY95" s="131">
        <f t="shared" si="220"/>
        <v>17</v>
      </c>
      <c r="BZ95" s="124">
        <f t="shared" si="221"/>
        <v>50</v>
      </c>
      <c r="CA95" s="125">
        <f t="shared" si="217"/>
        <v>1.1789181692094313</v>
      </c>
      <c r="CB95" s="357">
        <f>BY95-11</f>
        <v>6</v>
      </c>
      <c r="CC95" s="127">
        <f t="shared" si="218"/>
        <v>35.294117647058826</v>
      </c>
      <c r="CD95" s="128">
        <f t="shared" si="222"/>
        <v>17.647058823529413</v>
      </c>
      <c r="CE95" s="133">
        <f t="shared" si="219"/>
        <v>0.41608876560332869</v>
      </c>
      <c r="CF95" s="257">
        <v>9</v>
      </c>
      <c r="CG95" s="342"/>
      <c r="CH95" s="131">
        <f t="shared" si="223"/>
        <v>9</v>
      </c>
      <c r="CI95" s="124">
        <f t="shared" si="224"/>
        <v>21.951219512195124</v>
      </c>
      <c r="CJ95" s="125">
        <f t="shared" si="177"/>
        <v>0.58139534883720934</v>
      </c>
      <c r="CK95" s="357">
        <f>CH95-6</f>
        <v>3</v>
      </c>
      <c r="CL95" s="127">
        <f t="shared" si="178"/>
        <v>33.333333333333329</v>
      </c>
      <c r="CM95" s="128">
        <f t="shared" si="225"/>
        <v>7.3170731707317067</v>
      </c>
      <c r="CN95" s="133">
        <f t="shared" si="179"/>
        <v>0.19379844961240311</v>
      </c>
    </row>
    <row r="96" spans="1:92" s="242" customFormat="1">
      <c r="A96" s="415" t="s">
        <v>165</v>
      </c>
      <c r="B96" s="416"/>
      <c r="C96" s="258">
        <f>SUM(C97,C99)</f>
        <v>14</v>
      </c>
      <c r="D96" s="232">
        <f>(C96/C$96)*100</f>
        <v>100</v>
      </c>
      <c r="E96" s="238">
        <f>(C96/$C$128)*100</f>
        <v>0.72016460905349799</v>
      </c>
      <c r="F96" s="239">
        <f>SUM(F97,F99)</f>
        <v>1</v>
      </c>
      <c r="G96" s="235">
        <f t="shared" si="207"/>
        <v>7.1428571428571423</v>
      </c>
      <c r="H96" s="236">
        <f>(F96/C$96)*100</f>
        <v>7.1428571428571423</v>
      </c>
      <c r="I96" s="237">
        <f>(F96/$C$128)*100</f>
        <v>5.1440329218106998E-2</v>
      </c>
      <c r="J96" s="258">
        <f>SUM(J97,J99)</f>
        <v>23</v>
      </c>
      <c r="K96" s="232">
        <f>(J96/J$96)*100</f>
        <v>100</v>
      </c>
      <c r="L96" s="238">
        <f>(J96/$J$128)*100</f>
        <v>1.2306046013911183</v>
      </c>
      <c r="M96" s="239">
        <f>SUM(M97,M99)</f>
        <v>7</v>
      </c>
      <c r="N96" s="235">
        <f t="shared" si="208"/>
        <v>30.434782608695656</v>
      </c>
      <c r="O96" s="236">
        <f>(M96/J$96)*100</f>
        <v>30.434782608695656</v>
      </c>
      <c r="P96" s="237">
        <f>(M96/$J$128)*100</f>
        <v>0.37453183520599254</v>
      </c>
      <c r="Q96" s="258">
        <f>SUM(Q97,Q99)</f>
        <v>25</v>
      </c>
      <c r="R96" s="232">
        <f>(Q96/Q$96)*100</f>
        <v>100</v>
      </c>
      <c r="S96" s="238">
        <f>(Q96/$Q$128)*100</f>
        <v>1.3865779256794231</v>
      </c>
      <c r="T96" s="239">
        <f>SUM(T97,T99)</f>
        <v>11</v>
      </c>
      <c r="U96" s="235">
        <f t="shared" si="209"/>
        <v>44</v>
      </c>
      <c r="V96" s="236">
        <f>(T96/Q$96)*100</f>
        <v>44</v>
      </c>
      <c r="W96" s="237">
        <f>(T96/$Q$128)*100</f>
        <v>0.61009428729894621</v>
      </c>
      <c r="X96" s="258">
        <f>SUM(X97,X99)</f>
        <v>32</v>
      </c>
      <c r="Y96" s="232">
        <f t="shared" ref="Y96:Y101" si="252">(X96/X$96)*100</f>
        <v>100</v>
      </c>
      <c r="Z96" s="238">
        <f t="shared" ref="Z96:Z101" si="253">(X96/$X$128)*100</f>
        <v>1.8369690011481057</v>
      </c>
      <c r="AA96" s="239">
        <f>SUM(AA97,AA99)</f>
        <v>14</v>
      </c>
      <c r="AB96" s="235">
        <f t="shared" si="214"/>
        <v>43.75</v>
      </c>
      <c r="AC96" s="236">
        <f t="shared" ref="AC96:AC101" si="254">(AA96/X$96)*100</f>
        <v>43.75</v>
      </c>
      <c r="AD96" s="237">
        <f t="shared" ref="AD96:AD101" si="255">(AA96/$X$128)*100</f>
        <v>0.80367393800229625</v>
      </c>
      <c r="AE96" s="258">
        <f>SUM(AE97,AE99)</f>
        <v>19</v>
      </c>
      <c r="AF96" s="232">
        <f>(AE96/AE$96)*100</f>
        <v>100</v>
      </c>
      <c r="AG96" s="238">
        <f>(AE96/$AE$128)*100</f>
        <v>1.6088060965283657</v>
      </c>
      <c r="AH96" s="239">
        <f>SUM(AH97,AH99)</f>
        <v>3</v>
      </c>
      <c r="AI96" s="235">
        <f t="shared" si="215"/>
        <v>15.789473684210526</v>
      </c>
      <c r="AJ96" s="236">
        <f t="shared" ref="AJ96:AJ101" si="256">(AH96/AE$96)*100</f>
        <v>15.789473684210526</v>
      </c>
      <c r="AK96" s="237">
        <f>(AH96/$AE$128)*100</f>
        <v>0.2540220152413209</v>
      </c>
      <c r="AL96" s="258">
        <f>SUM(AL97,AL99)</f>
        <v>25</v>
      </c>
      <c r="AM96" s="232">
        <f>(AL96/AL$96)*100</f>
        <v>100</v>
      </c>
      <c r="AN96" s="238">
        <f>(AL96/$AL$128)*100</f>
        <v>1.8726591760299627</v>
      </c>
      <c r="AO96" s="239">
        <f>SUM(AO97,AO99)</f>
        <v>7</v>
      </c>
      <c r="AP96" s="235">
        <f t="shared" si="210"/>
        <v>28.000000000000004</v>
      </c>
      <c r="AQ96" s="236">
        <f>(AO96/$AL$96)*100</f>
        <v>28.000000000000004</v>
      </c>
      <c r="AR96" s="237">
        <f>(AO96/$AL$128)*100</f>
        <v>0.52434456928838957</v>
      </c>
      <c r="AS96" s="258">
        <f>SUM(AS97,AS99)</f>
        <v>20</v>
      </c>
      <c r="AT96" s="232">
        <f>(AS96/AS$96)*100</f>
        <v>100</v>
      </c>
      <c r="AU96" s="238">
        <f>(AS96/$AS$128)*100</f>
        <v>1.1634671320535195</v>
      </c>
      <c r="AV96" s="239">
        <f>SUM(AV97,AV99)</f>
        <v>2</v>
      </c>
      <c r="AW96" s="235">
        <f t="shared" si="211"/>
        <v>10</v>
      </c>
      <c r="AX96" s="236">
        <f>(AV96/$AS$96)*100</f>
        <v>10</v>
      </c>
      <c r="AY96" s="237">
        <f>(AV96/$AS$128)*100</f>
        <v>0.11634671320535195</v>
      </c>
      <c r="AZ96" s="258">
        <f>SUM(AZ97,AZ99)</f>
        <v>12</v>
      </c>
      <c r="BA96" s="232">
        <f>(AZ96/AZ$96)*100</f>
        <v>100</v>
      </c>
      <c r="BB96" s="238">
        <f>(AZ96/$AZ$128)*100</f>
        <v>0.75424261470773102</v>
      </c>
      <c r="BC96" s="239">
        <f>SUM(BC97,BC99)</f>
        <v>7</v>
      </c>
      <c r="BD96" s="235">
        <f t="shared" si="212"/>
        <v>58.333333333333336</v>
      </c>
      <c r="BE96" s="236">
        <f t="shared" ref="BE96:BE102" si="257">(BC96/$AZ$96)*100</f>
        <v>58.333333333333336</v>
      </c>
      <c r="BF96" s="237">
        <f>(BC96/$AZ$128)*100</f>
        <v>0.43997485857950974</v>
      </c>
      <c r="BG96" s="240">
        <f>SUM(BG97,BG99)</f>
        <v>19</v>
      </c>
      <c r="BH96" s="232">
        <f>(BG96/BG$96)*100</f>
        <v>100</v>
      </c>
      <c r="BI96" s="238">
        <f>(BG96/$BG$128)*100</f>
        <v>1.1508176862507571</v>
      </c>
      <c r="BJ96" s="239">
        <f>SUM(BJ97,BJ99)</f>
        <v>19</v>
      </c>
      <c r="BK96" s="235">
        <f t="shared" si="213"/>
        <v>100</v>
      </c>
      <c r="BL96" s="236">
        <f>(BJ96/$BG$96)*100</f>
        <v>100</v>
      </c>
      <c r="BM96" s="237">
        <f>(BJ96/$BG$128)*100</f>
        <v>1.1508176862507571</v>
      </c>
      <c r="BN96" s="241">
        <f>SUM(BN97,BN99)</f>
        <v>17</v>
      </c>
      <c r="BO96" s="340">
        <f>SUM(BO97,BO99)</f>
        <v>0</v>
      </c>
      <c r="BP96" s="349">
        <f t="shared" si="180"/>
        <v>17</v>
      </c>
      <c r="BQ96" s="232">
        <f>(BP96/BP$96)*100</f>
        <v>100</v>
      </c>
      <c r="BR96" s="238">
        <f>(BP96/$BP$128)*100</f>
        <v>1.1340893929286191</v>
      </c>
      <c r="BS96" s="355">
        <f>SUM(BS97,BS99)</f>
        <v>7</v>
      </c>
      <c r="BT96" s="235">
        <f t="shared" si="216"/>
        <v>41.17647058823529</v>
      </c>
      <c r="BU96" s="236">
        <f>(BS96/BP$96)*100</f>
        <v>41.17647058823529</v>
      </c>
      <c r="BV96" s="237">
        <f>(BS96/$BP$128)*100</f>
        <v>0.46697798532354906</v>
      </c>
      <c r="BW96" s="241">
        <f>SUM(BW97,BW99)</f>
        <v>17</v>
      </c>
      <c r="BX96" s="340">
        <f>SUM(BX97,BX99)</f>
        <v>0</v>
      </c>
      <c r="BY96" s="349">
        <f t="shared" si="220"/>
        <v>17</v>
      </c>
      <c r="BZ96" s="232">
        <f>(BY96/BY$96)*100</f>
        <v>100</v>
      </c>
      <c r="CA96" s="238">
        <f t="shared" si="217"/>
        <v>1.1789181692094313</v>
      </c>
      <c r="CB96" s="355">
        <f>SUM(CB97,CB99)</f>
        <v>1</v>
      </c>
      <c r="CC96" s="235">
        <f t="shared" si="218"/>
        <v>5.8823529411764701</v>
      </c>
      <c r="CD96" s="236">
        <f>(CB96/BY$96)*100</f>
        <v>5.8823529411764701</v>
      </c>
      <c r="CE96" s="237">
        <f t="shared" si="219"/>
        <v>6.9348127600554782E-2</v>
      </c>
      <c r="CF96" s="241">
        <f>SUM(CF97,CF99)</f>
        <v>21</v>
      </c>
      <c r="CG96" s="340">
        <f>SUM(CG97,CG99)</f>
        <v>0</v>
      </c>
      <c r="CH96" s="349">
        <f t="shared" si="223"/>
        <v>21</v>
      </c>
      <c r="CI96" s="232">
        <f>(CH96/CH$96)*100</f>
        <v>100</v>
      </c>
      <c r="CJ96" s="238">
        <f t="shared" si="177"/>
        <v>1.3565891472868217</v>
      </c>
      <c r="CK96" s="355">
        <f>SUM(CK97,CK99)</f>
        <v>2</v>
      </c>
      <c r="CL96" s="235">
        <f t="shared" si="178"/>
        <v>9.5238095238095237</v>
      </c>
      <c r="CM96" s="236">
        <f>(CK96/CH$96)*100</f>
        <v>9.5238095238095237</v>
      </c>
      <c r="CN96" s="237">
        <f t="shared" si="179"/>
        <v>0.12919896640826875</v>
      </c>
    </row>
    <row r="97" spans="1:92" s="242" customFormat="1" ht="23.25" customHeight="1">
      <c r="A97" s="420" t="s">
        <v>99</v>
      </c>
      <c r="B97" s="421"/>
      <c r="C97" s="243">
        <f>SUM(C98)</f>
        <v>14</v>
      </c>
      <c r="D97" s="244">
        <f>(C97/C$96)*100</f>
        <v>100</v>
      </c>
      <c r="E97" s="250">
        <f>(C97/$C$128)*100</f>
        <v>0.72016460905349799</v>
      </c>
      <c r="F97" s="246">
        <f>SUM(F98)</f>
        <v>1</v>
      </c>
      <c r="G97" s="247">
        <f t="shared" si="207"/>
        <v>7.1428571428571423</v>
      </c>
      <c r="H97" s="248">
        <f>(F97/C$96)*100</f>
        <v>7.1428571428571423</v>
      </c>
      <c r="I97" s="249">
        <f>(F97/$C$128)*100</f>
        <v>5.1440329218106998E-2</v>
      </c>
      <c r="J97" s="243">
        <f>SUM(J98)</f>
        <v>23</v>
      </c>
      <c r="K97" s="244">
        <f>(J97/J$96)*100</f>
        <v>100</v>
      </c>
      <c r="L97" s="250">
        <f>(J97/$J$128)*100</f>
        <v>1.2306046013911183</v>
      </c>
      <c r="M97" s="246">
        <f>SUM(M98)</f>
        <v>7</v>
      </c>
      <c r="N97" s="247">
        <f t="shared" si="208"/>
        <v>30.434782608695656</v>
      </c>
      <c r="O97" s="248">
        <f>(M97/J$96)*100</f>
        <v>30.434782608695656</v>
      </c>
      <c r="P97" s="249">
        <f>(M97/$J$128)*100</f>
        <v>0.37453183520599254</v>
      </c>
      <c r="Q97" s="243">
        <f>SUM(Q98)</f>
        <v>25</v>
      </c>
      <c r="R97" s="244">
        <f>(Q97/Q$96)*100</f>
        <v>100</v>
      </c>
      <c r="S97" s="250">
        <f>(Q97/$Q$128)*100</f>
        <v>1.3865779256794231</v>
      </c>
      <c r="T97" s="246">
        <f>SUM(T98)</f>
        <v>11</v>
      </c>
      <c r="U97" s="247">
        <f t="shared" si="209"/>
        <v>44</v>
      </c>
      <c r="V97" s="248">
        <f>(T97/Q$96)*100</f>
        <v>44</v>
      </c>
      <c r="W97" s="249">
        <f>(T97/$Q$128)*100</f>
        <v>0.61009428729894621</v>
      </c>
      <c r="X97" s="243">
        <f>SUM(X98)</f>
        <v>14</v>
      </c>
      <c r="Y97" s="244">
        <f t="shared" si="252"/>
        <v>43.75</v>
      </c>
      <c r="Z97" s="250">
        <f t="shared" si="253"/>
        <v>0.80367393800229625</v>
      </c>
      <c r="AA97" s="246">
        <f>SUM(AA98)</f>
        <v>12</v>
      </c>
      <c r="AB97" s="247">
        <f t="shared" si="214"/>
        <v>85.714285714285708</v>
      </c>
      <c r="AC97" s="248">
        <f t="shared" si="254"/>
        <v>37.5</v>
      </c>
      <c r="AD97" s="249">
        <f t="shared" si="255"/>
        <v>0.68886337543053955</v>
      </c>
      <c r="AE97" s="243"/>
      <c r="AF97" s="244"/>
      <c r="AG97" s="250"/>
      <c r="AH97" s="246"/>
      <c r="AI97" s="247"/>
      <c r="AJ97" s="248"/>
      <c r="AK97" s="249"/>
      <c r="AL97" s="243"/>
      <c r="AM97" s="244"/>
      <c r="AN97" s="250"/>
      <c r="AO97" s="246"/>
      <c r="AP97" s="247"/>
      <c r="AQ97" s="248"/>
      <c r="AR97" s="249"/>
      <c r="AS97" s="243"/>
      <c r="AT97" s="244"/>
      <c r="AU97" s="250"/>
      <c r="AV97" s="246"/>
      <c r="AW97" s="247"/>
      <c r="AX97" s="248"/>
      <c r="AY97" s="249"/>
      <c r="AZ97" s="243"/>
      <c r="BA97" s="244"/>
      <c r="BB97" s="250"/>
      <c r="BC97" s="246"/>
      <c r="BD97" s="247"/>
      <c r="BE97" s="248"/>
      <c r="BF97" s="249"/>
      <c r="BG97" s="279"/>
      <c r="BH97" s="244"/>
      <c r="BI97" s="250"/>
      <c r="BJ97" s="246"/>
      <c r="BK97" s="247"/>
      <c r="BL97" s="248"/>
      <c r="BM97" s="249"/>
      <c r="BN97" s="252"/>
      <c r="BO97" s="341"/>
      <c r="BP97" s="350"/>
      <c r="BQ97" s="244"/>
      <c r="BR97" s="250"/>
      <c r="BS97" s="356"/>
      <c r="BT97" s="247"/>
      <c r="BU97" s="248"/>
      <c r="BV97" s="249"/>
      <c r="BW97" s="252"/>
      <c r="BX97" s="341"/>
      <c r="BY97" s="350"/>
      <c r="BZ97" s="244"/>
      <c r="CA97" s="250"/>
      <c r="CB97" s="356"/>
      <c r="CC97" s="247"/>
      <c r="CD97" s="248"/>
      <c r="CE97" s="249"/>
      <c r="CF97" s="252"/>
      <c r="CG97" s="341"/>
      <c r="CH97" s="350"/>
      <c r="CI97" s="244"/>
      <c r="CJ97" s="250"/>
      <c r="CK97" s="356"/>
      <c r="CL97" s="247"/>
      <c r="CM97" s="248"/>
      <c r="CN97" s="249"/>
    </row>
    <row r="98" spans="1:92" ht="23.25" customHeight="1">
      <c r="A98" s="121">
        <v>70116</v>
      </c>
      <c r="B98" s="307" t="s">
        <v>166</v>
      </c>
      <c r="C98" s="254">
        <v>14</v>
      </c>
      <c r="D98" s="124">
        <f>(C98/C$96)*100</f>
        <v>100</v>
      </c>
      <c r="E98" s="125">
        <f>(C98/$C$128)*100</f>
        <v>0.72016460905349799</v>
      </c>
      <c r="F98" s="255">
        <v>1</v>
      </c>
      <c r="G98" s="127">
        <f t="shared" si="207"/>
        <v>7.1428571428571423</v>
      </c>
      <c r="H98" s="128">
        <f>(F98/C$96)*100</f>
        <v>7.1428571428571423</v>
      </c>
      <c r="I98" s="133">
        <f>(F98/$C$128)*100</f>
        <v>5.1440329218106998E-2</v>
      </c>
      <c r="J98" s="254">
        <v>23</v>
      </c>
      <c r="K98" s="124">
        <f>(J98/J$96)*100</f>
        <v>100</v>
      </c>
      <c r="L98" s="125">
        <f>(J98/$J$128)*100</f>
        <v>1.2306046013911183</v>
      </c>
      <c r="M98" s="255">
        <v>7</v>
      </c>
      <c r="N98" s="127">
        <f t="shared" si="208"/>
        <v>30.434782608695656</v>
      </c>
      <c r="O98" s="128">
        <f>(M98/J$96)*100</f>
        <v>30.434782608695656</v>
      </c>
      <c r="P98" s="133">
        <f>(M98/$J$128)*100</f>
        <v>0.37453183520599254</v>
      </c>
      <c r="Q98" s="254">
        <v>25</v>
      </c>
      <c r="R98" s="124">
        <f>(Q98/Q$96)*100</f>
        <v>100</v>
      </c>
      <c r="S98" s="125">
        <f>(Q98/$Q$128)*100</f>
        <v>1.3865779256794231</v>
      </c>
      <c r="T98" s="255">
        <v>11</v>
      </c>
      <c r="U98" s="127">
        <f t="shared" si="209"/>
        <v>44</v>
      </c>
      <c r="V98" s="128">
        <f>(T98/Q$96)*100</f>
        <v>44</v>
      </c>
      <c r="W98" s="133">
        <f>(T98/$Q$128)*100</f>
        <v>0.61009428729894621</v>
      </c>
      <c r="X98" s="254">
        <v>14</v>
      </c>
      <c r="Y98" s="124">
        <f t="shared" si="252"/>
        <v>43.75</v>
      </c>
      <c r="Z98" s="125">
        <f t="shared" si="253"/>
        <v>0.80367393800229625</v>
      </c>
      <c r="AA98" s="255">
        <v>12</v>
      </c>
      <c r="AB98" s="127">
        <f t="shared" si="214"/>
        <v>85.714285714285708</v>
      </c>
      <c r="AC98" s="128">
        <f t="shared" si="254"/>
        <v>37.5</v>
      </c>
      <c r="AD98" s="133">
        <f t="shared" si="255"/>
        <v>0.68886337543053955</v>
      </c>
      <c r="AE98" s="254"/>
      <c r="AF98" s="124"/>
      <c r="AG98" s="125"/>
      <c r="AH98" s="255"/>
      <c r="AI98" s="127"/>
      <c r="AJ98" s="128"/>
      <c r="AK98" s="133"/>
      <c r="AL98" s="254"/>
      <c r="AM98" s="124"/>
      <c r="AN98" s="125"/>
      <c r="AO98" s="255"/>
      <c r="AP98" s="127"/>
      <c r="AQ98" s="128"/>
      <c r="AR98" s="133"/>
      <c r="AS98" s="254"/>
      <c r="AT98" s="124"/>
      <c r="AU98" s="125"/>
      <c r="AV98" s="255"/>
      <c r="AW98" s="127"/>
      <c r="AX98" s="128"/>
      <c r="AY98" s="133"/>
      <c r="AZ98" s="254"/>
      <c r="BA98" s="124"/>
      <c r="BB98" s="125"/>
      <c r="BC98" s="255"/>
      <c r="BD98" s="127"/>
      <c r="BE98" s="128"/>
      <c r="BF98" s="133"/>
      <c r="BG98" s="256"/>
      <c r="BH98" s="124"/>
      <c r="BI98" s="125"/>
      <c r="BJ98" s="255"/>
      <c r="BK98" s="127"/>
      <c r="BL98" s="128"/>
      <c r="BM98" s="133"/>
      <c r="BN98" s="257"/>
      <c r="BO98" s="342"/>
      <c r="BP98" s="131"/>
      <c r="BQ98" s="124"/>
      <c r="BR98" s="125"/>
      <c r="BS98" s="357"/>
      <c r="BT98" s="127"/>
      <c r="BU98" s="128"/>
      <c r="BV98" s="133"/>
      <c r="BW98" s="257"/>
      <c r="BX98" s="342"/>
      <c r="BY98" s="131"/>
      <c r="BZ98" s="124"/>
      <c r="CA98" s="125"/>
      <c r="CB98" s="357"/>
      <c r="CC98" s="127"/>
      <c r="CD98" s="128"/>
      <c r="CE98" s="133"/>
      <c r="CF98" s="257"/>
      <c r="CG98" s="342"/>
      <c r="CH98" s="131"/>
      <c r="CI98" s="124"/>
      <c r="CJ98" s="125"/>
      <c r="CK98" s="357"/>
      <c r="CL98" s="127"/>
      <c r="CM98" s="128"/>
      <c r="CN98" s="133"/>
    </row>
    <row r="99" spans="1:92" s="242" customFormat="1" ht="23.25" customHeight="1">
      <c r="A99" s="420" t="s">
        <v>154</v>
      </c>
      <c r="B99" s="421"/>
      <c r="C99" s="243"/>
      <c r="D99" s="244"/>
      <c r="E99" s="250"/>
      <c r="F99" s="246"/>
      <c r="G99" s="247"/>
      <c r="H99" s="248"/>
      <c r="I99" s="249"/>
      <c r="J99" s="243"/>
      <c r="K99" s="244"/>
      <c r="L99" s="250"/>
      <c r="M99" s="246"/>
      <c r="N99" s="247"/>
      <c r="O99" s="248"/>
      <c r="P99" s="249"/>
      <c r="Q99" s="243"/>
      <c r="R99" s="244"/>
      <c r="S99" s="250"/>
      <c r="T99" s="246"/>
      <c r="U99" s="247"/>
      <c r="V99" s="248"/>
      <c r="W99" s="249"/>
      <c r="X99" s="243">
        <f>SUM(X100,X102)</f>
        <v>18</v>
      </c>
      <c r="Y99" s="244">
        <f t="shared" si="252"/>
        <v>56.25</v>
      </c>
      <c r="Z99" s="250">
        <f t="shared" si="253"/>
        <v>1.0332950631458095</v>
      </c>
      <c r="AA99" s="246">
        <f>SUM(AA100,AA102)</f>
        <v>2</v>
      </c>
      <c r="AB99" s="247">
        <f t="shared" si="214"/>
        <v>11.111111111111111</v>
      </c>
      <c r="AC99" s="248">
        <f t="shared" si="254"/>
        <v>6.25</v>
      </c>
      <c r="AD99" s="249">
        <f t="shared" si="255"/>
        <v>0.11481056257175661</v>
      </c>
      <c r="AE99" s="243">
        <f>SUM(AE100,AE102)</f>
        <v>19</v>
      </c>
      <c r="AF99" s="244">
        <f>(AE99/AE$96)*100</f>
        <v>100</v>
      </c>
      <c r="AG99" s="250">
        <f>(AE99/$AE$128)*100</f>
        <v>1.6088060965283657</v>
      </c>
      <c r="AH99" s="246">
        <f>SUM(AH100,AH102)</f>
        <v>3</v>
      </c>
      <c r="AI99" s="247">
        <f t="shared" si="215"/>
        <v>15.789473684210526</v>
      </c>
      <c r="AJ99" s="248">
        <f t="shared" si="256"/>
        <v>15.789473684210526</v>
      </c>
      <c r="AK99" s="249">
        <f>(AH99/$AE$128)*100</f>
        <v>0.2540220152413209</v>
      </c>
      <c r="AL99" s="243">
        <f>SUM(AL100,AL102)</f>
        <v>25</v>
      </c>
      <c r="AM99" s="244">
        <f>(AL99/AL$96)*100</f>
        <v>100</v>
      </c>
      <c r="AN99" s="250">
        <f>(AL99/$AL$128)*100</f>
        <v>1.8726591760299627</v>
      </c>
      <c r="AO99" s="246">
        <f>SUM(AO100,AO102)</f>
        <v>7</v>
      </c>
      <c r="AP99" s="247">
        <f t="shared" si="210"/>
        <v>28.000000000000004</v>
      </c>
      <c r="AQ99" s="248">
        <f>(AO99/$AL$96)*100</f>
        <v>28.000000000000004</v>
      </c>
      <c r="AR99" s="249">
        <f>(AO99/$AL$128)*100</f>
        <v>0.52434456928838957</v>
      </c>
      <c r="AS99" s="243">
        <f>SUM(AS100,AS102)</f>
        <v>20</v>
      </c>
      <c r="AT99" s="244">
        <f>(AS99/AS$96)*100</f>
        <v>100</v>
      </c>
      <c r="AU99" s="250">
        <f>(AS99/$AS$128)*100</f>
        <v>1.1634671320535195</v>
      </c>
      <c r="AV99" s="246">
        <f>SUM(AV100,AV102)</f>
        <v>2</v>
      </c>
      <c r="AW99" s="247">
        <f t="shared" si="211"/>
        <v>10</v>
      </c>
      <c r="AX99" s="248">
        <f>(AV99/$AS$96)*100</f>
        <v>10</v>
      </c>
      <c r="AY99" s="249">
        <f>(AV99/$AS$128)*100</f>
        <v>0.11634671320535195</v>
      </c>
      <c r="AZ99" s="243">
        <f>SUM(AZ100,AZ102)</f>
        <v>12</v>
      </c>
      <c r="BA99" s="244">
        <f>(AZ99/AZ$96)*100</f>
        <v>100</v>
      </c>
      <c r="BB99" s="250">
        <f>(AZ99/$AZ$128)*100</f>
        <v>0.75424261470773102</v>
      </c>
      <c r="BC99" s="246">
        <f>SUM(BC100,BC102)</f>
        <v>7</v>
      </c>
      <c r="BD99" s="247">
        <f t="shared" si="212"/>
        <v>58.333333333333336</v>
      </c>
      <c r="BE99" s="248">
        <f t="shared" si="257"/>
        <v>58.333333333333336</v>
      </c>
      <c r="BF99" s="249">
        <f>(BC99/$AZ$128)*100</f>
        <v>0.43997485857950974</v>
      </c>
      <c r="BG99" s="279">
        <f>SUM(BG100,BG102)</f>
        <v>19</v>
      </c>
      <c r="BH99" s="244">
        <f>(BG99/BG$96)*100</f>
        <v>100</v>
      </c>
      <c r="BI99" s="250">
        <f>(BG99/$BG$128)*100</f>
        <v>1.1508176862507571</v>
      </c>
      <c r="BJ99" s="246">
        <f>SUM(BJ100,BJ102)</f>
        <v>19</v>
      </c>
      <c r="BK99" s="247">
        <f t="shared" si="213"/>
        <v>100</v>
      </c>
      <c r="BL99" s="248">
        <f>(BJ99/$BG$96)*100</f>
        <v>100</v>
      </c>
      <c r="BM99" s="249">
        <f>(BJ99/$BG$128)*100</f>
        <v>1.1508176862507571</v>
      </c>
      <c r="BN99" s="252">
        <f>SUM(BN100,BN102)</f>
        <v>17</v>
      </c>
      <c r="BO99" s="341">
        <f>SUM(BO100,BO102)</f>
        <v>0</v>
      </c>
      <c r="BP99" s="350">
        <f t="shared" si="180"/>
        <v>17</v>
      </c>
      <c r="BQ99" s="244">
        <f>(BP99/BP$96)*100</f>
        <v>100</v>
      </c>
      <c r="BR99" s="250">
        <f>(BP99/$BP$128)*100</f>
        <v>1.1340893929286191</v>
      </c>
      <c r="BS99" s="356">
        <f>SUM(BS100,BS102)</f>
        <v>7</v>
      </c>
      <c r="BT99" s="247">
        <f>(BS99/BP99)*100</f>
        <v>41.17647058823529</v>
      </c>
      <c r="BU99" s="248">
        <f>(BS99/BP$96)*100</f>
        <v>41.17647058823529</v>
      </c>
      <c r="BV99" s="249">
        <f>(BS99/$BP$128)*100</f>
        <v>0.46697798532354906</v>
      </c>
      <c r="BW99" s="252">
        <f>SUM(BW100,BW102)</f>
        <v>17</v>
      </c>
      <c r="BX99" s="341">
        <f>SUM(BX100,BX102)</f>
        <v>0</v>
      </c>
      <c r="BY99" s="350">
        <f t="shared" ref="BY99" si="258">SUM(BW99:BX99)</f>
        <v>17</v>
      </c>
      <c r="BZ99" s="244">
        <f>(BY99/BY$96)*100</f>
        <v>100</v>
      </c>
      <c r="CA99" s="250">
        <f>(BY99/$BY$128)*100</f>
        <v>1.1789181692094313</v>
      </c>
      <c r="CB99" s="356">
        <f>SUM(CB100,CB102)</f>
        <v>1</v>
      </c>
      <c r="CC99" s="247">
        <f>(CB99/BY99)*100</f>
        <v>5.8823529411764701</v>
      </c>
      <c r="CD99" s="248">
        <f>(CB99/BY$96)*100</f>
        <v>5.8823529411764701</v>
      </c>
      <c r="CE99" s="249">
        <f>(CB99/$BY$128)*100</f>
        <v>6.9348127600554782E-2</v>
      </c>
      <c r="CF99" s="252">
        <f>SUM(CF100,CF102)</f>
        <v>21</v>
      </c>
      <c r="CG99" s="341">
        <f>SUM(CG100,CG102)</f>
        <v>0</v>
      </c>
      <c r="CH99" s="350">
        <f t="shared" ref="CH99" si="259">SUM(CF99:CG99)</f>
        <v>21</v>
      </c>
      <c r="CI99" s="244">
        <f>(CH99/CH$96)*100</f>
        <v>100</v>
      </c>
      <c r="CJ99" s="250">
        <f t="shared" si="177"/>
        <v>1.3565891472868217</v>
      </c>
      <c r="CK99" s="356">
        <f>SUM(CK100,CK102)</f>
        <v>2</v>
      </c>
      <c r="CL99" s="247">
        <f t="shared" si="178"/>
        <v>9.5238095238095237</v>
      </c>
      <c r="CM99" s="248">
        <f>(CK99/CH$96)*100</f>
        <v>9.5238095238095237</v>
      </c>
      <c r="CN99" s="249">
        <f t="shared" si="179"/>
        <v>0.12919896640826875</v>
      </c>
    </row>
    <row r="100" spans="1:92" s="242" customFormat="1" ht="23.25" customHeight="1">
      <c r="A100" s="305">
        <v>70206</v>
      </c>
      <c r="B100" s="306" t="s">
        <v>167</v>
      </c>
      <c r="C100" s="261"/>
      <c r="D100" s="262"/>
      <c r="E100" s="263"/>
      <c r="F100" s="264"/>
      <c r="G100" s="265"/>
      <c r="H100" s="266"/>
      <c r="I100" s="267"/>
      <c r="J100" s="261"/>
      <c r="K100" s="262"/>
      <c r="L100" s="263"/>
      <c r="M100" s="264"/>
      <c r="N100" s="265"/>
      <c r="O100" s="266"/>
      <c r="P100" s="267"/>
      <c r="Q100" s="261"/>
      <c r="R100" s="262"/>
      <c r="S100" s="263"/>
      <c r="T100" s="264"/>
      <c r="U100" s="265"/>
      <c r="V100" s="266"/>
      <c r="W100" s="267"/>
      <c r="X100" s="261">
        <f>SUM(X101)</f>
        <v>18</v>
      </c>
      <c r="Y100" s="262">
        <f t="shared" si="252"/>
        <v>56.25</v>
      </c>
      <c r="Z100" s="263">
        <f t="shared" si="253"/>
        <v>1.0332950631458095</v>
      </c>
      <c r="AA100" s="264">
        <f>SUM(AA101)</f>
        <v>2</v>
      </c>
      <c r="AB100" s="265">
        <f t="shared" si="214"/>
        <v>11.111111111111111</v>
      </c>
      <c r="AC100" s="266">
        <f t="shared" si="254"/>
        <v>6.25</v>
      </c>
      <c r="AD100" s="267">
        <f t="shared" si="255"/>
        <v>0.11481056257175661</v>
      </c>
      <c r="AE100" s="261">
        <f>SUM(AE101)</f>
        <v>19</v>
      </c>
      <c r="AF100" s="262">
        <f>(AE100/AE$96)*100</f>
        <v>100</v>
      </c>
      <c r="AG100" s="263">
        <f>(AE100/$AE$128)*100</f>
        <v>1.6088060965283657</v>
      </c>
      <c r="AH100" s="264">
        <f>SUM(AH101)</f>
        <v>3</v>
      </c>
      <c r="AI100" s="265">
        <f t="shared" si="215"/>
        <v>15.789473684210526</v>
      </c>
      <c r="AJ100" s="266">
        <f t="shared" si="256"/>
        <v>15.789473684210526</v>
      </c>
      <c r="AK100" s="267">
        <f>(AH100/$AE$128)*100</f>
        <v>0.2540220152413209</v>
      </c>
      <c r="AL100" s="261">
        <f>SUM(AL101)</f>
        <v>25</v>
      </c>
      <c r="AM100" s="262">
        <f>(AL100/AL$96)*100</f>
        <v>100</v>
      </c>
      <c r="AN100" s="263">
        <f>(AL100/$AL$128)*100</f>
        <v>1.8726591760299627</v>
      </c>
      <c r="AO100" s="264">
        <f>SUM(AO101)</f>
        <v>7</v>
      </c>
      <c r="AP100" s="265">
        <f t="shared" si="210"/>
        <v>28.000000000000004</v>
      </c>
      <c r="AQ100" s="266">
        <f>(AO100/$AL$96)*100</f>
        <v>28.000000000000004</v>
      </c>
      <c r="AR100" s="267">
        <f>(AO100/$AL$128)*100</f>
        <v>0.52434456928838957</v>
      </c>
      <c r="AS100" s="261"/>
      <c r="AT100" s="262"/>
      <c r="AU100" s="263"/>
      <c r="AV100" s="264"/>
      <c r="AW100" s="265"/>
      <c r="AX100" s="266"/>
      <c r="AY100" s="267"/>
      <c r="AZ100" s="261"/>
      <c r="BA100" s="262"/>
      <c r="BB100" s="263"/>
      <c r="BC100" s="264"/>
      <c r="BD100" s="265"/>
      <c r="BE100" s="266"/>
      <c r="BF100" s="267"/>
      <c r="BG100" s="308"/>
      <c r="BH100" s="262"/>
      <c r="BI100" s="263"/>
      <c r="BJ100" s="264"/>
      <c r="BK100" s="265"/>
      <c r="BL100" s="266"/>
      <c r="BM100" s="267"/>
      <c r="BN100" s="269"/>
      <c r="BO100" s="343"/>
      <c r="BP100" s="351"/>
      <c r="BQ100" s="262"/>
      <c r="BR100" s="263"/>
      <c r="BS100" s="358"/>
      <c r="BT100" s="265"/>
      <c r="BU100" s="266"/>
      <c r="BV100" s="267"/>
      <c r="BW100" s="269"/>
      <c r="BX100" s="343"/>
      <c r="BY100" s="351"/>
      <c r="BZ100" s="262"/>
      <c r="CA100" s="263"/>
      <c r="CB100" s="358"/>
      <c r="CC100" s="265"/>
      <c r="CD100" s="266"/>
      <c r="CE100" s="267"/>
      <c r="CF100" s="269"/>
      <c r="CG100" s="343"/>
      <c r="CH100" s="351"/>
      <c r="CI100" s="262"/>
      <c r="CJ100" s="263"/>
      <c r="CK100" s="358"/>
      <c r="CL100" s="265"/>
      <c r="CM100" s="266"/>
      <c r="CN100" s="267"/>
    </row>
    <row r="101" spans="1:92" ht="23.25" customHeight="1">
      <c r="A101" s="121">
        <v>70216</v>
      </c>
      <c r="B101" s="270" t="s">
        <v>168</v>
      </c>
      <c r="C101" s="254"/>
      <c r="D101" s="124"/>
      <c r="E101" s="125"/>
      <c r="F101" s="255"/>
      <c r="G101" s="127"/>
      <c r="H101" s="128"/>
      <c r="I101" s="133"/>
      <c r="J101" s="254"/>
      <c r="K101" s="124"/>
      <c r="L101" s="125"/>
      <c r="M101" s="255"/>
      <c r="N101" s="127"/>
      <c r="O101" s="128"/>
      <c r="P101" s="133"/>
      <c r="Q101" s="254"/>
      <c r="R101" s="124"/>
      <c r="S101" s="125"/>
      <c r="T101" s="255"/>
      <c r="U101" s="127"/>
      <c r="V101" s="128"/>
      <c r="W101" s="133"/>
      <c r="X101" s="254">
        <v>18</v>
      </c>
      <c r="Y101" s="124">
        <f t="shared" si="252"/>
        <v>56.25</v>
      </c>
      <c r="Z101" s="125">
        <f t="shared" si="253"/>
        <v>1.0332950631458095</v>
      </c>
      <c r="AA101" s="255">
        <v>2</v>
      </c>
      <c r="AB101" s="127">
        <f t="shared" si="214"/>
        <v>11.111111111111111</v>
      </c>
      <c r="AC101" s="128">
        <f t="shared" si="254"/>
        <v>6.25</v>
      </c>
      <c r="AD101" s="133">
        <f t="shared" si="255"/>
        <v>0.11481056257175661</v>
      </c>
      <c r="AE101" s="254">
        <v>19</v>
      </c>
      <c r="AF101" s="124">
        <f>(AE101/AE$96)*100</f>
        <v>100</v>
      </c>
      <c r="AG101" s="125">
        <f>(AE101/$AE$128)*100</f>
        <v>1.6088060965283657</v>
      </c>
      <c r="AH101" s="255">
        <v>3</v>
      </c>
      <c r="AI101" s="127">
        <f t="shared" si="215"/>
        <v>15.789473684210526</v>
      </c>
      <c r="AJ101" s="128">
        <f t="shared" si="256"/>
        <v>15.789473684210526</v>
      </c>
      <c r="AK101" s="133">
        <f>(AH101/$AE$128)*100</f>
        <v>0.2540220152413209</v>
      </c>
      <c r="AL101" s="254">
        <v>25</v>
      </c>
      <c r="AM101" s="124">
        <f>(AL101/AL$96)*100</f>
        <v>100</v>
      </c>
      <c r="AN101" s="125">
        <f>(AL101/$AL$128)*100</f>
        <v>1.8726591760299627</v>
      </c>
      <c r="AO101" s="255">
        <v>7</v>
      </c>
      <c r="AP101" s="127">
        <f t="shared" si="210"/>
        <v>28.000000000000004</v>
      </c>
      <c r="AQ101" s="128">
        <f>(AO101/$AL$96)*100</f>
        <v>28.000000000000004</v>
      </c>
      <c r="AR101" s="133">
        <f>(AO101/$AL$128)*100</f>
        <v>0.52434456928838957</v>
      </c>
      <c r="AS101" s="254"/>
      <c r="AT101" s="124"/>
      <c r="AU101" s="125"/>
      <c r="AV101" s="255"/>
      <c r="AW101" s="127"/>
      <c r="AX101" s="128"/>
      <c r="AY101" s="133"/>
      <c r="AZ101" s="254"/>
      <c r="BA101" s="124"/>
      <c r="BB101" s="125"/>
      <c r="BC101" s="255"/>
      <c r="BD101" s="127"/>
      <c r="BE101" s="128"/>
      <c r="BF101" s="133"/>
      <c r="BG101" s="256"/>
      <c r="BH101" s="124"/>
      <c r="BI101" s="125"/>
      <c r="BJ101" s="255"/>
      <c r="BK101" s="127"/>
      <c r="BL101" s="128"/>
      <c r="BM101" s="133"/>
      <c r="BN101" s="257"/>
      <c r="BO101" s="342"/>
      <c r="BP101" s="131"/>
      <c r="BQ101" s="124"/>
      <c r="BR101" s="125"/>
      <c r="BS101" s="357"/>
      <c r="BT101" s="127"/>
      <c r="BU101" s="128"/>
      <c r="BV101" s="133"/>
      <c r="BW101" s="257"/>
      <c r="BX101" s="342"/>
      <c r="BY101" s="131"/>
      <c r="BZ101" s="124"/>
      <c r="CA101" s="125"/>
      <c r="CB101" s="357"/>
      <c r="CC101" s="127"/>
      <c r="CD101" s="128"/>
      <c r="CE101" s="133"/>
      <c r="CF101" s="257"/>
      <c r="CG101" s="342"/>
      <c r="CH101" s="131"/>
      <c r="CI101" s="124"/>
      <c r="CJ101" s="125"/>
      <c r="CK101" s="357"/>
      <c r="CL101" s="127"/>
      <c r="CM101" s="128"/>
      <c r="CN101" s="133"/>
    </row>
    <row r="102" spans="1:92" ht="23.25" customHeight="1">
      <c r="A102" s="206">
        <v>70217</v>
      </c>
      <c r="B102" s="309" t="s">
        <v>168</v>
      </c>
      <c r="C102" s="287"/>
      <c r="D102" s="170"/>
      <c r="E102" s="171"/>
      <c r="F102" s="288"/>
      <c r="G102" s="173"/>
      <c r="H102" s="174"/>
      <c r="I102" s="179"/>
      <c r="J102" s="287"/>
      <c r="K102" s="170"/>
      <c r="L102" s="171"/>
      <c r="M102" s="288"/>
      <c r="N102" s="173"/>
      <c r="O102" s="174"/>
      <c r="P102" s="179"/>
      <c r="Q102" s="287"/>
      <c r="R102" s="170"/>
      <c r="S102" s="171"/>
      <c r="T102" s="288"/>
      <c r="U102" s="173"/>
      <c r="V102" s="174"/>
      <c r="W102" s="179"/>
      <c r="X102" s="287"/>
      <c r="Y102" s="170"/>
      <c r="Z102" s="171"/>
      <c r="AA102" s="288"/>
      <c r="AB102" s="173"/>
      <c r="AC102" s="174"/>
      <c r="AD102" s="179"/>
      <c r="AE102" s="287"/>
      <c r="AF102" s="170"/>
      <c r="AG102" s="171"/>
      <c r="AH102" s="288"/>
      <c r="AI102" s="173"/>
      <c r="AJ102" s="174"/>
      <c r="AK102" s="179"/>
      <c r="AL102" s="287"/>
      <c r="AM102" s="170"/>
      <c r="AN102" s="171"/>
      <c r="AO102" s="288"/>
      <c r="AP102" s="173"/>
      <c r="AQ102" s="174"/>
      <c r="AR102" s="179"/>
      <c r="AS102" s="287">
        <v>20</v>
      </c>
      <c r="AT102" s="170">
        <f>(AS102/AS$96)*100</f>
        <v>100</v>
      </c>
      <c r="AU102" s="171">
        <f>(AS102/$AS$128)*100</f>
        <v>1.1634671320535195</v>
      </c>
      <c r="AV102" s="288">
        <v>2</v>
      </c>
      <c r="AW102" s="173">
        <f t="shared" si="211"/>
        <v>10</v>
      </c>
      <c r="AX102" s="174">
        <f>(AV102/$AS$96)*100</f>
        <v>10</v>
      </c>
      <c r="AY102" s="179">
        <f>(AV102/$AS$128)*100</f>
        <v>0.11634671320535195</v>
      </c>
      <c r="AZ102" s="287">
        <v>12</v>
      </c>
      <c r="BA102" s="170">
        <f>(AZ102/AZ$96)*100</f>
        <v>100</v>
      </c>
      <c r="BB102" s="171">
        <f>(AZ102/$AZ$128)*100</f>
        <v>0.75424261470773102</v>
      </c>
      <c r="BC102" s="288">
        <v>7</v>
      </c>
      <c r="BD102" s="173">
        <f t="shared" si="212"/>
        <v>58.333333333333336</v>
      </c>
      <c r="BE102" s="174">
        <f t="shared" si="257"/>
        <v>58.333333333333336</v>
      </c>
      <c r="BF102" s="179">
        <f>(BC102/$AZ$128)*100</f>
        <v>0.43997485857950974</v>
      </c>
      <c r="BG102" s="289">
        <v>19</v>
      </c>
      <c r="BH102" s="170">
        <f>(BG102/BG$96)*100</f>
        <v>100</v>
      </c>
      <c r="BI102" s="171">
        <f>(BG102/$BG$128)*100</f>
        <v>1.1508176862507571</v>
      </c>
      <c r="BJ102" s="288">
        <v>19</v>
      </c>
      <c r="BK102" s="173">
        <f t="shared" si="213"/>
        <v>100</v>
      </c>
      <c r="BL102" s="174">
        <f>(BJ102/$BG$96)*100</f>
        <v>100</v>
      </c>
      <c r="BM102" s="179">
        <f>(BJ102/$BG$128)*100</f>
        <v>1.1508176862507571</v>
      </c>
      <c r="BN102" s="290">
        <v>17</v>
      </c>
      <c r="BO102" s="346"/>
      <c r="BP102" s="177">
        <f t="shared" si="180"/>
        <v>17</v>
      </c>
      <c r="BQ102" s="170">
        <f>(BP102/BP$96)*100</f>
        <v>100</v>
      </c>
      <c r="BR102" s="171">
        <f>(BP102/$BP$128)*100</f>
        <v>1.1340893929286191</v>
      </c>
      <c r="BS102" s="361">
        <v>7</v>
      </c>
      <c r="BT102" s="173">
        <f>(BS102/BP102)*100</f>
        <v>41.17647058823529</v>
      </c>
      <c r="BU102" s="174">
        <f>(BS102/BP$96)*100</f>
        <v>41.17647058823529</v>
      </c>
      <c r="BV102" s="179">
        <f>(BS102/$BP$128)*100</f>
        <v>0.46697798532354906</v>
      </c>
      <c r="BW102" s="290">
        <v>17</v>
      </c>
      <c r="BX102" s="346"/>
      <c r="BY102" s="177">
        <f t="shared" ref="BY102" si="260">SUM(BW102:BX102)</f>
        <v>17</v>
      </c>
      <c r="BZ102" s="170">
        <f>(BY102/BY$96)*100</f>
        <v>100</v>
      </c>
      <c r="CA102" s="171">
        <f>(BY102/$BY$128)*100</f>
        <v>1.1789181692094313</v>
      </c>
      <c r="CB102" s="361">
        <f>BY102-16</f>
        <v>1</v>
      </c>
      <c r="CC102" s="173">
        <f>(CB102/BY102)*100</f>
        <v>5.8823529411764701</v>
      </c>
      <c r="CD102" s="174">
        <f>(CB102/BY$96)*100</f>
        <v>5.8823529411764701</v>
      </c>
      <c r="CE102" s="179">
        <f>(CB102/$BY$128)*100</f>
        <v>6.9348127600554782E-2</v>
      </c>
      <c r="CF102" s="290">
        <v>21</v>
      </c>
      <c r="CG102" s="346"/>
      <c r="CH102" s="177">
        <f t="shared" ref="CH102:CH104" si="261">SUM(CF102:CG102)</f>
        <v>21</v>
      </c>
      <c r="CI102" s="170">
        <f>(CH102/CH$96)*100</f>
        <v>100</v>
      </c>
      <c r="CJ102" s="171">
        <f t="shared" si="177"/>
        <v>1.3565891472868217</v>
      </c>
      <c r="CK102" s="361">
        <f>CH102-19</f>
        <v>2</v>
      </c>
      <c r="CL102" s="173">
        <f t="shared" si="178"/>
        <v>9.5238095238095237</v>
      </c>
      <c r="CM102" s="174">
        <f>(CK102/CH$96)*100</f>
        <v>9.5238095238095237</v>
      </c>
      <c r="CN102" s="179">
        <f t="shared" si="179"/>
        <v>0.12919896640826875</v>
      </c>
    </row>
    <row r="103" spans="1:92" s="242" customFormat="1">
      <c r="A103" s="415" t="s">
        <v>73</v>
      </c>
      <c r="B103" s="416"/>
      <c r="C103" s="258">
        <f>SUM(C104)</f>
        <v>157</v>
      </c>
      <c r="D103" s="232">
        <f>(C103/C$103)*100</f>
        <v>100</v>
      </c>
      <c r="E103" s="238">
        <f>(C103/$C$128)*100</f>
        <v>8.076131687242798</v>
      </c>
      <c r="F103" s="239">
        <f>SUM(F104)</f>
        <v>64</v>
      </c>
      <c r="G103" s="235">
        <f t="shared" si="207"/>
        <v>40.764331210191088</v>
      </c>
      <c r="H103" s="236">
        <f>(F103/C$103)*100</f>
        <v>40.764331210191088</v>
      </c>
      <c r="I103" s="237">
        <f>(F103/$C$128)*100</f>
        <v>3.2921810699588478</v>
      </c>
      <c r="J103" s="258">
        <f>SUM(J104)</f>
        <v>102</v>
      </c>
      <c r="K103" s="232">
        <f>(J103/J$103)*100</f>
        <v>100</v>
      </c>
      <c r="L103" s="238">
        <f>(J103/$J$128)*100</f>
        <v>5.4574638844301768</v>
      </c>
      <c r="M103" s="239">
        <f>SUM(M104)</f>
        <v>47</v>
      </c>
      <c r="N103" s="235">
        <f t="shared" si="208"/>
        <v>46.078431372549019</v>
      </c>
      <c r="O103" s="236">
        <f>(M103/J$103)*100</f>
        <v>46.078431372549019</v>
      </c>
      <c r="P103" s="237">
        <f>(M103/$J$128)*100</f>
        <v>2.5147137506688071</v>
      </c>
      <c r="Q103" s="258">
        <f>SUM(Q104)</f>
        <v>131</v>
      </c>
      <c r="R103" s="232">
        <f>(Q103/Q$103)*100</f>
        <v>100</v>
      </c>
      <c r="S103" s="238">
        <f>(Q103/$Q$128)*100</f>
        <v>7.2656683305601781</v>
      </c>
      <c r="T103" s="239">
        <f>SUM(T104)</f>
        <v>32</v>
      </c>
      <c r="U103" s="235">
        <f t="shared" si="209"/>
        <v>24.427480916030532</v>
      </c>
      <c r="V103" s="236">
        <f>(T103/Q$103)*100</f>
        <v>24.427480916030532</v>
      </c>
      <c r="W103" s="237">
        <f>(T103/$Q$128)*100</f>
        <v>1.7748197448696619</v>
      </c>
      <c r="X103" s="258">
        <f>SUM(X104)</f>
        <v>69</v>
      </c>
      <c r="Y103" s="232">
        <f>(X103/X$103)*100</f>
        <v>100</v>
      </c>
      <c r="Z103" s="238">
        <f>(X103/$X$128)*100</f>
        <v>3.9609644087256028</v>
      </c>
      <c r="AA103" s="239">
        <f>SUM(AA104)</f>
        <v>24</v>
      </c>
      <c r="AB103" s="235">
        <f t="shared" si="214"/>
        <v>34.782608695652172</v>
      </c>
      <c r="AC103" s="236">
        <f>(AA103/X$103)*100</f>
        <v>34.782608695652172</v>
      </c>
      <c r="AD103" s="237">
        <f>(AA103/$X$128)*100</f>
        <v>1.3777267508610791</v>
      </c>
      <c r="AE103" s="258"/>
      <c r="AF103" s="232"/>
      <c r="AG103" s="238"/>
      <c r="AH103" s="239"/>
      <c r="AI103" s="235"/>
      <c r="AJ103" s="236"/>
      <c r="AK103" s="237"/>
      <c r="AL103" s="258">
        <f>SUM(AL104)</f>
        <v>121</v>
      </c>
      <c r="AM103" s="232">
        <f>(AL103/AL$103)*100</f>
        <v>100</v>
      </c>
      <c r="AN103" s="238">
        <f>(AL103/$AL$128)*100</f>
        <v>9.0636704119850187</v>
      </c>
      <c r="AO103" s="239">
        <f>SUM(AO104)</f>
        <v>50</v>
      </c>
      <c r="AP103" s="235">
        <f t="shared" si="210"/>
        <v>41.32231404958678</v>
      </c>
      <c r="AQ103" s="236">
        <f>(AO103/$AL$103)*100</f>
        <v>41.32231404958678</v>
      </c>
      <c r="AR103" s="237">
        <f>(AO103/$AL$128)*100</f>
        <v>3.7453183520599254</v>
      </c>
      <c r="AS103" s="258">
        <f>SUM(AS104)</f>
        <v>106</v>
      </c>
      <c r="AT103" s="232">
        <f>(AS103/AS$103)*100</f>
        <v>100</v>
      </c>
      <c r="AU103" s="238">
        <f>(AS103/$AS$128)*100</f>
        <v>6.166375799883653</v>
      </c>
      <c r="AV103" s="239">
        <f>SUM(AV104)</f>
        <v>30</v>
      </c>
      <c r="AW103" s="235">
        <f t="shared" si="211"/>
        <v>28.30188679245283</v>
      </c>
      <c r="AX103" s="236">
        <f>(AV103/$AS$103)*100</f>
        <v>28.30188679245283</v>
      </c>
      <c r="AY103" s="237">
        <f>(AV103/$AS$128)*100</f>
        <v>1.7452006980802792</v>
      </c>
      <c r="AZ103" s="258">
        <f>SUM(AZ104)</f>
        <v>138</v>
      </c>
      <c r="BA103" s="232">
        <f>(AZ103/AZ$103)*100</f>
        <v>100</v>
      </c>
      <c r="BB103" s="238">
        <f>(AZ103/$AZ$128)*100</f>
        <v>8.6737900691389065</v>
      </c>
      <c r="BC103" s="239"/>
      <c r="BD103" s="235"/>
      <c r="BE103" s="236"/>
      <c r="BF103" s="237"/>
      <c r="BG103" s="310">
        <f>SUM(BG104)</f>
        <v>101</v>
      </c>
      <c r="BH103" s="232">
        <f>(BG103/BG$103)*100</f>
        <v>100</v>
      </c>
      <c r="BI103" s="238">
        <f>(BG103/$BG$128)*100</f>
        <v>6.1175045427013925</v>
      </c>
      <c r="BJ103" s="311">
        <f>SUM(BJ104)</f>
        <v>83</v>
      </c>
      <c r="BK103" s="235">
        <f t="shared" si="213"/>
        <v>82.178217821782169</v>
      </c>
      <c r="BL103" s="236">
        <f>(BJ103/$BG$103)*100</f>
        <v>82.178217821782169</v>
      </c>
      <c r="BM103" s="237">
        <f>(BJ103/$BG$128)*100</f>
        <v>5.0272562083585708</v>
      </c>
      <c r="BN103" s="241">
        <f>SUM(BN104)</f>
        <v>91</v>
      </c>
      <c r="BO103" s="340">
        <f>SUM(BO104)</f>
        <v>0</v>
      </c>
      <c r="BP103" s="349">
        <f t="shared" si="180"/>
        <v>91</v>
      </c>
      <c r="BQ103" s="232">
        <f>(BP103/BP$103)*100</f>
        <v>100</v>
      </c>
      <c r="BR103" s="238">
        <f>(BP103/$BP$128)*100</f>
        <v>6.0707138092061372</v>
      </c>
      <c r="BS103" s="363">
        <f>SUM(BS104)</f>
        <v>41</v>
      </c>
      <c r="BT103" s="235">
        <f>(BS103/BP103)*100</f>
        <v>45.054945054945058</v>
      </c>
      <c r="BU103" s="236">
        <f>(BS103/BP$103)*100</f>
        <v>45.054945054945058</v>
      </c>
      <c r="BV103" s="237">
        <f>(BS103/$BP$128)*100</f>
        <v>2.7351567711807871</v>
      </c>
      <c r="BW103" s="241"/>
      <c r="BX103" s="340"/>
      <c r="BY103" s="349"/>
      <c r="BZ103" s="232"/>
      <c r="CA103" s="238"/>
      <c r="CB103" s="363"/>
      <c r="CC103" s="235"/>
      <c r="CD103" s="236"/>
      <c r="CE103" s="237"/>
      <c r="CF103" s="241">
        <f>SUM(CF104)</f>
        <v>73</v>
      </c>
      <c r="CG103" s="340">
        <f>SUM(CG104)</f>
        <v>0</v>
      </c>
      <c r="CH103" s="349">
        <f t="shared" si="261"/>
        <v>73</v>
      </c>
      <c r="CI103" s="232">
        <f>(CH103/CH$103)*100</f>
        <v>100</v>
      </c>
      <c r="CJ103" s="238">
        <f t="shared" si="177"/>
        <v>4.7157622739018086</v>
      </c>
      <c r="CK103" s="363">
        <f>SUM(CK104)</f>
        <v>28</v>
      </c>
      <c r="CL103" s="235">
        <f t="shared" si="178"/>
        <v>38.356164383561641</v>
      </c>
      <c r="CM103" s="236">
        <f>(CK103/CH$103)*100</f>
        <v>38.356164383561641</v>
      </c>
      <c r="CN103" s="237">
        <f t="shared" si="179"/>
        <v>1.8087855297157622</v>
      </c>
    </row>
    <row r="104" spans="1:92" s="242" customFormat="1" ht="23.25" customHeight="1">
      <c r="A104" s="420" t="s">
        <v>169</v>
      </c>
      <c r="B104" s="421"/>
      <c r="C104" s="243">
        <f>SUM(C105:C110)</f>
        <v>157</v>
      </c>
      <c r="D104" s="244">
        <f>(C104/C$103)*100</f>
        <v>100</v>
      </c>
      <c r="E104" s="250">
        <f>(C104/$C$128)*100</f>
        <v>8.076131687242798</v>
      </c>
      <c r="F104" s="246">
        <f>SUM(F105:F110)</f>
        <v>64</v>
      </c>
      <c r="G104" s="247">
        <f t="shared" si="207"/>
        <v>40.764331210191088</v>
      </c>
      <c r="H104" s="248">
        <f>(F104/C$103)*100</f>
        <v>40.764331210191088</v>
      </c>
      <c r="I104" s="249">
        <f>(F104/$C$128)*100</f>
        <v>3.2921810699588478</v>
      </c>
      <c r="J104" s="243">
        <f>SUM(J105:J110)</f>
        <v>102</v>
      </c>
      <c r="K104" s="244">
        <f>(J104/J$103)*100</f>
        <v>100</v>
      </c>
      <c r="L104" s="250">
        <f>(J104/$J$128)*100</f>
        <v>5.4574638844301768</v>
      </c>
      <c r="M104" s="246">
        <f>SUM(M105:M110)</f>
        <v>47</v>
      </c>
      <c r="N104" s="247">
        <f t="shared" si="208"/>
        <v>46.078431372549019</v>
      </c>
      <c r="O104" s="248">
        <f>(M104/J$103)*100</f>
        <v>46.078431372549019</v>
      </c>
      <c r="P104" s="249">
        <f>(M104/$J$128)*100</f>
        <v>2.5147137506688071</v>
      </c>
      <c r="Q104" s="243">
        <f>SUM(Q105:Q110)</f>
        <v>131</v>
      </c>
      <c r="R104" s="244">
        <f>(Q104/Q$103)*100</f>
        <v>100</v>
      </c>
      <c r="S104" s="250">
        <f>(Q104/$Q$128)*100</f>
        <v>7.2656683305601781</v>
      </c>
      <c r="T104" s="246">
        <f>SUM(T105:T110)</f>
        <v>32</v>
      </c>
      <c r="U104" s="247">
        <f t="shared" si="209"/>
        <v>24.427480916030532</v>
      </c>
      <c r="V104" s="248">
        <f>(T104/Q$103)*100</f>
        <v>24.427480916030532</v>
      </c>
      <c r="W104" s="249">
        <f>(T104/$Q$128)*100</f>
        <v>1.7748197448696619</v>
      </c>
      <c r="X104" s="243">
        <f>SUM(X105:X110)</f>
        <v>69</v>
      </c>
      <c r="Y104" s="244">
        <f>(X104/X$103)*100</f>
        <v>100</v>
      </c>
      <c r="Z104" s="250">
        <f>(X104/$X$128)*100</f>
        <v>3.9609644087256028</v>
      </c>
      <c r="AA104" s="246">
        <f>SUM(AA105:AA110)</f>
        <v>24</v>
      </c>
      <c r="AB104" s="247">
        <f t="shared" si="214"/>
        <v>34.782608695652172</v>
      </c>
      <c r="AC104" s="248">
        <f>(AA104/X$103)*100</f>
        <v>34.782608695652172</v>
      </c>
      <c r="AD104" s="249">
        <f>(AA104/$X$128)*100</f>
        <v>1.3777267508610791</v>
      </c>
      <c r="AE104" s="243"/>
      <c r="AF104" s="244"/>
      <c r="AG104" s="250"/>
      <c r="AH104" s="246"/>
      <c r="AI104" s="247"/>
      <c r="AJ104" s="248"/>
      <c r="AK104" s="249"/>
      <c r="AL104" s="243">
        <f>SUM(AL105:AL110)</f>
        <v>121</v>
      </c>
      <c r="AM104" s="244">
        <f>(AL104/AL$103)*100</f>
        <v>100</v>
      </c>
      <c r="AN104" s="250">
        <f>(AL104/$AL$128)*100</f>
        <v>9.0636704119850187</v>
      </c>
      <c r="AO104" s="246">
        <f>SUM(AO105:AO110)</f>
        <v>50</v>
      </c>
      <c r="AP104" s="247">
        <f t="shared" si="210"/>
        <v>41.32231404958678</v>
      </c>
      <c r="AQ104" s="248">
        <f>(AO104/$AL$103)*100</f>
        <v>41.32231404958678</v>
      </c>
      <c r="AR104" s="249">
        <f>(AO104/$AL$128)*100</f>
        <v>3.7453183520599254</v>
      </c>
      <c r="AS104" s="243">
        <f>SUM(AS105:AS110)</f>
        <v>106</v>
      </c>
      <c r="AT104" s="244">
        <f>(AS104/AS$103)*100</f>
        <v>100</v>
      </c>
      <c r="AU104" s="250">
        <f>(AS104/$AS$128)*100</f>
        <v>6.166375799883653</v>
      </c>
      <c r="AV104" s="246">
        <f>SUM(AV105:AV110)</f>
        <v>30</v>
      </c>
      <c r="AW104" s="247">
        <f t="shared" si="211"/>
        <v>28.30188679245283</v>
      </c>
      <c r="AX104" s="248">
        <f>(AV104/$AS$103)*100</f>
        <v>28.30188679245283</v>
      </c>
      <c r="AY104" s="249">
        <f>(AV104/$AS$128)*100</f>
        <v>1.7452006980802792</v>
      </c>
      <c r="AZ104" s="243">
        <f>SUM(AZ105:AZ110)</f>
        <v>138</v>
      </c>
      <c r="BA104" s="244">
        <f>(AZ104/AZ$103)*100</f>
        <v>100</v>
      </c>
      <c r="BB104" s="250">
        <f>(AZ104/$AZ$128)*100</f>
        <v>8.6737900691389065</v>
      </c>
      <c r="BC104" s="246"/>
      <c r="BD104" s="247"/>
      <c r="BE104" s="248"/>
      <c r="BF104" s="249"/>
      <c r="BG104" s="312">
        <f>SUM(BG105:BG110)</f>
        <v>101</v>
      </c>
      <c r="BH104" s="244">
        <f>(BG104/BG$103)*100</f>
        <v>100</v>
      </c>
      <c r="BI104" s="250">
        <f>(BG104/$BG$128)*100</f>
        <v>6.1175045427013925</v>
      </c>
      <c r="BJ104" s="313">
        <f>SUM(BJ105:BJ110)</f>
        <v>83</v>
      </c>
      <c r="BK104" s="247">
        <f t="shared" si="213"/>
        <v>82.178217821782169</v>
      </c>
      <c r="BL104" s="248">
        <f>(BJ104/$BG$103)*100</f>
        <v>82.178217821782169</v>
      </c>
      <c r="BM104" s="249">
        <f>(BJ104/$BG$128)*100</f>
        <v>5.0272562083585708</v>
      </c>
      <c r="BN104" s="252">
        <f>SUM(BN105:BN110)</f>
        <v>91</v>
      </c>
      <c r="BO104" s="341">
        <f>SUM(BO105:BO110)</f>
        <v>0</v>
      </c>
      <c r="BP104" s="350">
        <f t="shared" si="180"/>
        <v>91</v>
      </c>
      <c r="BQ104" s="244">
        <f>(BP104/BP$103)*100</f>
        <v>100</v>
      </c>
      <c r="BR104" s="250">
        <f>(BP104/$BP$128)*100</f>
        <v>6.0707138092061372</v>
      </c>
      <c r="BS104" s="364">
        <f>SUM(BS105:BS110)</f>
        <v>41</v>
      </c>
      <c r="BT104" s="247">
        <f>(BS104/BP104)*100</f>
        <v>45.054945054945058</v>
      </c>
      <c r="BU104" s="248">
        <f>(BS104/BP$103)*100</f>
        <v>45.054945054945058</v>
      </c>
      <c r="BV104" s="249">
        <f>(BS104/$BP$128)*100</f>
        <v>2.7351567711807871</v>
      </c>
      <c r="BW104" s="252"/>
      <c r="BX104" s="341"/>
      <c r="BY104" s="350"/>
      <c r="BZ104" s="244"/>
      <c r="CA104" s="250"/>
      <c r="CB104" s="364"/>
      <c r="CC104" s="247"/>
      <c r="CD104" s="248"/>
      <c r="CE104" s="249"/>
      <c r="CF104" s="252">
        <f>SUM(CF105:CF110)</f>
        <v>73</v>
      </c>
      <c r="CG104" s="341">
        <f>SUM(CG105:CG110)</f>
        <v>0</v>
      </c>
      <c r="CH104" s="350">
        <f t="shared" si="261"/>
        <v>73</v>
      </c>
      <c r="CI104" s="244">
        <f>(CH104/CH$103)*100</f>
        <v>100</v>
      </c>
      <c r="CJ104" s="250">
        <f t="shared" si="177"/>
        <v>4.7157622739018086</v>
      </c>
      <c r="CK104" s="364">
        <f>SUM(CK105:CK110)</f>
        <v>28</v>
      </c>
      <c r="CL104" s="247">
        <f t="shared" si="178"/>
        <v>38.356164383561641</v>
      </c>
      <c r="CM104" s="248">
        <f>(CK104/CH$103)*100</f>
        <v>38.356164383561641</v>
      </c>
      <c r="CN104" s="249">
        <f t="shared" si="179"/>
        <v>1.8087855297157622</v>
      </c>
    </row>
    <row r="105" spans="1:92" ht="23.25" customHeight="1">
      <c r="A105" s="121">
        <v>80116</v>
      </c>
      <c r="B105" s="307" t="s">
        <v>170</v>
      </c>
      <c r="C105" s="254">
        <v>92</v>
      </c>
      <c r="D105" s="124">
        <f>(C105/C$103)*100</f>
        <v>58.598726114649679</v>
      </c>
      <c r="E105" s="125">
        <f>(C105/$C$128)*100</f>
        <v>4.7325102880658436</v>
      </c>
      <c r="F105" s="255">
        <v>38</v>
      </c>
      <c r="G105" s="127">
        <f t="shared" si="207"/>
        <v>41.304347826086953</v>
      </c>
      <c r="H105" s="128">
        <f>(F105/C$103)*100</f>
        <v>24.203821656050955</v>
      </c>
      <c r="I105" s="133">
        <f>(F105/$C$128)*100</f>
        <v>1.9547325102880659</v>
      </c>
      <c r="J105" s="254">
        <v>64</v>
      </c>
      <c r="K105" s="124">
        <f>(J105/J$103)*100</f>
        <v>62.745098039215684</v>
      </c>
      <c r="L105" s="125">
        <f>(J105/$J$128)*100</f>
        <v>3.4242910647405025</v>
      </c>
      <c r="M105" s="255">
        <v>32</v>
      </c>
      <c r="N105" s="127">
        <f t="shared" si="208"/>
        <v>50</v>
      </c>
      <c r="O105" s="128">
        <f>(M105/J$103)*100</f>
        <v>31.372549019607842</v>
      </c>
      <c r="P105" s="133">
        <f>(M105/$J$128)*100</f>
        <v>1.7121455323702512</v>
      </c>
      <c r="Q105" s="254">
        <v>81</v>
      </c>
      <c r="R105" s="124">
        <f>(Q105/Q$103)*100</f>
        <v>61.832061068702295</v>
      </c>
      <c r="S105" s="125">
        <f>(Q105/$Q$128)*100</f>
        <v>4.4925124792013316</v>
      </c>
      <c r="T105" s="255">
        <v>19</v>
      </c>
      <c r="U105" s="127">
        <f t="shared" si="209"/>
        <v>23.456790123456788</v>
      </c>
      <c r="V105" s="128">
        <f>(T105/Q$103)*100</f>
        <v>14.503816793893129</v>
      </c>
      <c r="W105" s="133">
        <f>(T105/$Q$128)*100</f>
        <v>1.0537992235163616</v>
      </c>
      <c r="X105" s="254">
        <v>46</v>
      </c>
      <c r="Y105" s="124">
        <f>(X105/X$103)*100</f>
        <v>66.666666666666657</v>
      </c>
      <c r="Z105" s="125">
        <f>(X105/$X$128)*100</f>
        <v>2.640642939150402</v>
      </c>
      <c r="AA105" s="255">
        <v>14</v>
      </c>
      <c r="AB105" s="127">
        <f t="shared" si="214"/>
        <v>30.434782608695656</v>
      </c>
      <c r="AC105" s="128">
        <f>(AA105/X$103)*100</f>
        <v>20.289855072463769</v>
      </c>
      <c r="AD105" s="133">
        <f>(AA105/$X$128)*100</f>
        <v>0.80367393800229625</v>
      </c>
      <c r="AE105" s="254"/>
      <c r="AF105" s="124"/>
      <c r="AG105" s="125"/>
      <c r="AH105" s="255"/>
      <c r="AI105" s="127"/>
      <c r="AJ105" s="128"/>
      <c r="AK105" s="133"/>
      <c r="AL105" s="254">
        <v>98</v>
      </c>
      <c r="AM105" s="124">
        <f>(AL105/AL$103)*100</f>
        <v>80.991735537190081</v>
      </c>
      <c r="AN105" s="125">
        <f>(AL105/$AL$128)*100</f>
        <v>7.3408239700374533</v>
      </c>
      <c r="AO105" s="255">
        <v>47</v>
      </c>
      <c r="AP105" s="127">
        <f t="shared" si="210"/>
        <v>47.959183673469383</v>
      </c>
      <c r="AQ105" s="128">
        <f>(AO105/$AL$103)*100</f>
        <v>38.84297520661157</v>
      </c>
      <c r="AR105" s="133">
        <f>(AO105/$AL$128)*100</f>
        <v>3.5205992509363293</v>
      </c>
      <c r="AS105" s="254">
        <v>75</v>
      </c>
      <c r="AT105" s="124">
        <f>(AS105/AS$103)*100</f>
        <v>70.754716981132077</v>
      </c>
      <c r="AU105" s="125">
        <f>(AS105/$AS$128)*100</f>
        <v>4.3630017452006982</v>
      </c>
      <c r="AV105" s="255">
        <v>22</v>
      </c>
      <c r="AW105" s="127">
        <f t="shared" si="211"/>
        <v>29.333333333333332</v>
      </c>
      <c r="AX105" s="128">
        <f>(AV105/$AS$103)*100</f>
        <v>20.754716981132077</v>
      </c>
      <c r="AY105" s="133">
        <f>(AV105/$AS$128)*100</f>
        <v>1.2798138452588714</v>
      </c>
      <c r="AZ105" s="254">
        <v>99</v>
      </c>
      <c r="BA105" s="124">
        <f>(AZ105/AZ$103)*100</f>
        <v>71.739130434782609</v>
      </c>
      <c r="BB105" s="125">
        <f>(AZ105/$AZ$128)*100</f>
        <v>6.222501571338781</v>
      </c>
      <c r="BC105" s="255"/>
      <c r="BD105" s="127"/>
      <c r="BE105" s="128"/>
      <c r="BF105" s="133"/>
      <c r="BG105" s="256">
        <v>71</v>
      </c>
      <c r="BH105" s="124">
        <f>(BG105/BG$103)*100</f>
        <v>70.297029702970292</v>
      </c>
      <c r="BI105" s="125">
        <f>(BG105/$BG$128)*100</f>
        <v>4.3004239854633557</v>
      </c>
      <c r="BJ105" s="255">
        <v>71</v>
      </c>
      <c r="BK105" s="127">
        <f>(BJ105/BG105)*100</f>
        <v>100</v>
      </c>
      <c r="BL105" s="128">
        <f>(BJ105/$BG$103)*100</f>
        <v>70.297029702970292</v>
      </c>
      <c r="BM105" s="133">
        <f>(BJ105/$BG$128)*100</f>
        <v>4.3004239854633557</v>
      </c>
      <c r="BN105" s="257"/>
      <c r="BO105" s="342"/>
      <c r="BP105" s="131"/>
      <c r="BQ105" s="124"/>
      <c r="BR105" s="125"/>
      <c r="BS105" s="357"/>
      <c r="BT105" s="127"/>
      <c r="BU105" s="128"/>
      <c r="BV105" s="133"/>
      <c r="BW105" s="257"/>
      <c r="BX105" s="342"/>
      <c r="BY105" s="131"/>
      <c r="BZ105" s="124"/>
      <c r="CA105" s="125"/>
      <c r="CB105" s="357"/>
      <c r="CC105" s="127"/>
      <c r="CD105" s="128"/>
      <c r="CE105" s="133"/>
      <c r="CF105" s="257"/>
      <c r="CG105" s="342"/>
      <c r="CH105" s="131"/>
      <c r="CI105" s="124"/>
      <c r="CJ105" s="125"/>
      <c r="CK105" s="357"/>
      <c r="CL105" s="127"/>
      <c r="CM105" s="128"/>
      <c r="CN105" s="133"/>
    </row>
    <row r="106" spans="1:92" ht="23.25" customHeight="1">
      <c r="A106" s="121">
        <v>80000</v>
      </c>
      <c r="B106" s="314" t="s">
        <v>170</v>
      </c>
      <c r="C106" s="254"/>
      <c r="D106" s="124"/>
      <c r="E106" s="125"/>
      <c r="F106" s="255"/>
      <c r="G106" s="127"/>
      <c r="H106" s="128"/>
      <c r="I106" s="133"/>
      <c r="J106" s="254"/>
      <c r="K106" s="124"/>
      <c r="L106" s="125"/>
      <c r="M106" s="255"/>
      <c r="N106" s="127"/>
      <c r="O106" s="128"/>
      <c r="P106" s="133"/>
      <c r="Q106" s="254"/>
      <c r="R106" s="124"/>
      <c r="S106" s="125"/>
      <c r="T106" s="255"/>
      <c r="U106" s="127"/>
      <c r="V106" s="128"/>
      <c r="W106" s="133"/>
      <c r="X106" s="254"/>
      <c r="Y106" s="124"/>
      <c r="Z106" s="125"/>
      <c r="AA106" s="255"/>
      <c r="AB106" s="127"/>
      <c r="AC106" s="128"/>
      <c r="AD106" s="133"/>
      <c r="AE106" s="254"/>
      <c r="AF106" s="124"/>
      <c r="AG106" s="125"/>
      <c r="AH106" s="255"/>
      <c r="AI106" s="127"/>
      <c r="AJ106" s="128"/>
      <c r="AK106" s="133"/>
      <c r="AL106" s="254"/>
      <c r="AM106" s="124"/>
      <c r="AN106" s="125"/>
      <c r="AO106" s="255"/>
      <c r="AP106" s="127"/>
      <c r="AQ106" s="128"/>
      <c r="AR106" s="133"/>
      <c r="AS106" s="254"/>
      <c r="AT106" s="124"/>
      <c r="AU106" s="125"/>
      <c r="AV106" s="255"/>
      <c r="AW106" s="127"/>
      <c r="AX106" s="128"/>
      <c r="AY106" s="133"/>
      <c r="AZ106" s="254"/>
      <c r="BA106" s="124"/>
      <c r="BB106" s="125"/>
      <c r="BC106" s="255"/>
      <c r="BD106" s="127"/>
      <c r="BE106" s="128"/>
      <c r="BF106" s="133"/>
      <c r="BG106" s="256"/>
      <c r="BH106" s="124"/>
      <c r="BI106" s="125"/>
      <c r="BJ106" s="255"/>
      <c r="BK106" s="127"/>
      <c r="BL106" s="128"/>
      <c r="BM106" s="133"/>
      <c r="BN106" s="257">
        <v>70</v>
      </c>
      <c r="BO106" s="342"/>
      <c r="BP106" s="131">
        <f>SUM(BN106:BO106)</f>
        <v>70</v>
      </c>
      <c r="BQ106" s="124">
        <f>(BP106/BP$103)*100</f>
        <v>76.923076923076934</v>
      </c>
      <c r="BR106" s="125">
        <f>(BP106/$BP$128)*100</f>
        <v>4.6697798532354904</v>
      </c>
      <c r="BS106" s="357">
        <v>34</v>
      </c>
      <c r="BT106" s="127">
        <f>(BS106/BP106)*100</f>
        <v>48.571428571428569</v>
      </c>
      <c r="BU106" s="128">
        <f>(BS106/BP$103)*100</f>
        <v>37.362637362637365</v>
      </c>
      <c r="BV106" s="133">
        <f>(BS106/$BP$128)*100</f>
        <v>2.2681787858572382</v>
      </c>
      <c r="BW106" s="257"/>
      <c r="BX106" s="342"/>
      <c r="BY106" s="131"/>
      <c r="BZ106" s="124"/>
      <c r="CA106" s="125"/>
      <c r="CB106" s="357"/>
      <c r="CC106" s="127"/>
      <c r="CD106" s="128"/>
      <c r="CE106" s="133"/>
      <c r="CF106" s="257"/>
      <c r="CG106" s="342"/>
      <c r="CH106" s="131"/>
      <c r="CI106" s="124"/>
      <c r="CJ106" s="125"/>
      <c r="CK106" s="357"/>
      <c r="CL106" s="127"/>
      <c r="CM106" s="128"/>
      <c r="CN106" s="133"/>
    </row>
    <row r="107" spans="1:92" ht="23.25" customHeight="1">
      <c r="A107" s="121">
        <v>80126</v>
      </c>
      <c r="B107" s="315" t="s">
        <v>171</v>
      </c>
      <c r="C107" s="254">
        <v>65</v>
      </c>
      <c r="D107" s="124">
        <f>(C107/C$103)*100</f>
        <v>41.401273885350321</v>
      </c>
      <c r="E107" s="125">
        <f>(C107/$C$128)*100</f>
        <v>3.3436213991769548</v>
      </c>
      <c r="F107" s="255">
        <v>26</v>
      </c>
      <c r="G107" s="127">
        <f t="shared" si="207"/>
        <v>40</v>
      </c>
      <c r="H107" s="128">
        <f>(F107/C$103)*100</f>
        <v>16.560509554140125</v>
      </c>
      <c r="I107" s="133">
        <f>(F107/$C$128)*100</f>
        <v>1.3374485596707819</v>
      </c>
      <c r="J107" s="254">
        <v>38</v>
      </c>
      <c r="K107" s="124">
        <f>(J107/J$103)*100</f>
        <v>37.254901960784316</v>
      </c>
      <c r="L107" s="125">
        <f>(J107/$J$128)*100</f>
        <v>2.0331728196896734</v>
      </c>
      <c r="M107" s="255">
        <v>15</v>
      </c>
      <c r="N107" s="127">
        <f t="shared" si="208"/>
        <v>39.473684210526315</v>
      </c>
      <c r="O107" s="128">
        <f>(M107/J$103)*100</f>
        <v>14.705882352941178</v>
      </c>
      <c r="P107" s="133">
        <f>(M107/$J$128)*100</f>
        <v>0.80256821829855529</v>
      </c>
      <c r="Q107" s="254">
        <v>50</v>
      </c>
      <c r="R107" s="124">
        <f>(Q107/Q$103)*100</f>
        <v>38.167938931297712</v>
      </c>
      <c r="S107" s="125">
        <f>(Q107/$Q$128)*100</f>
        <v>2.7731558513588461</v>
      </c>
      <c r="T107" s="255">
        <v>13</v>
      </c>
      <c r="U107" s="127">
        <f t="shared" si="209"/>
        <v>26</v>
      </c>
      <c r="V107" s="128">
        <f>(T107/Q$103)*100</f>
        <v>9.9236641221374047</v>
      </c>
      <c r="W107" s="133">
        <f>(T107/$Q$128)*100</f>
        <v>0.72102052135329997</v>
      </c>
      <c r="X107" s="254">
        <v>23</v>
      </c>
      <c r="Y107" s="124">
        <f>(X107/X$103)*100</f>
        <v>33.333333333333329</v>
      </c>
      <c r="Z107" s="125">
        <f>(X107/$X$128)*100</f>
        <v>1.320321469575201</v>
      </c>
      <c r="AA107" s="255">
        <v>10</v>
      </c>
      <c r="AB107" s="127">
        <f t="shared" si="214"/>
        <v>43.478260869565219</v>
      </c>
      <c r="AC107" s="128">
        <f>(AA107/X$103)*100</f>
        <v>14.492753623188406</v>
      </c>
      <c r="AD107" s="133">
        <f>(AA107/$X$128)*100</f>
        <v>0.57405281285878307</v>
      </c>
      <c r="AE107" s="254"/>
      <c r="AF107" s="124"/>
      <c r="AG107" s="125"/>
      <c r="AH107" s="255"/>
      <c r="AI107" s="127"/>
      <c r="AJ107" s="128"/>
      <c r="AK107" s="133"/>
      <c r="AL107" s="254">
        <v>23</v>
      </c>
      <c r="AM107" s="124">
        <f>(AL107/AL$103)*100</f>
        <v>19.008264462809919</v>
      </c>
      <c r="AN107" s="125">
        <f>(AL107/$AL$128)*100</f>
        <v>1.7228464419475655</v>
      </c>
      <c r="AO107" s="255">
        <v>3</v>
      </c>
      <c r="AP107" s="127">
        <f t="shared" si="210"/>
        <v>13.043478260869565</v>
      </c>
      <c r="AQ107" s="128">
        <f>(AO107/$AL$103)*100</f>
        <v>2.4793388429752068</v>
      </c>
      <c r="AR107" s="133">
        <f>(AO107/$AL$128)*100</f>
        <v>0.22471910112359553</v>
      </c>
      <c r="AS107" s="254">
        <v>31</v>
      </c>
      <c r="AT107" s="124">
        <f>(AS107/AS$103)*100</f>
        <v>29.245283018867923</v>
      </c>
      <c r="AU107" s="125">
        <f>(AS107/$AS$128)*100</f>
        <v>1.8033740546829553</v>
      </c>
      <c r="AV107" s="255">
        <v>8</v>
      </c>
      <c r="AW107" s="127">
        <f t="shared" si="211"/>
        <v>25.806451612903224</v>
      </c>
      <c r="AX107" s="128">
        <f>(AV107/$AS$103)*100</f>
        <v>7.5471698113207548</v>
      </c>
      <c r="AY107" s="133">
        <f>(AV107/$AS$128)*100</f>
        <v>0.46538685282140779</v>
      </c>
      <c r="AZ107" s="254">
        <v>39</v>
      </c>
      <c r="BA107" s="124">
        <f>(AZ107/AZ$103)*100</f>
        <v>28.260869565217391</v>
      </c>
      <c r="BB107" s="125">
        <f>(AZ107/$AZ$128)*100</f>
        <v>2.4512884978001259</v>
      </c>
      <c r="BC107" s="255"/>
      <c r="BD107" s="127"/>
      <c r="BE107" s="128"/>
      <c r="BF107" s="133"/>
      <c r="BG107" s="256"/>
      <c r="BH107" s="124"/>
      <c r="BI107" s="125"/>
      <c r="BJ107" s="255"/>
      <c r="BK107" s="127"/>
      <c r="BL107" s="128"/>
      <c r="BM107" s="133"/>
      <c r="BN107" s="257"/>
      <c r="BO107" s="342"/>
      <c r="BP107" s="131"/>
      <c r="BQ107" s="124"/>
      <c r="BR107" s="125"/>
      <c r="BS107" s="357"/>
      <c r="BT107" s="127"/>
      <c r="BU107" s="128"/>
      <c r="BV107" s="133"/>
      <c r="BW107" s="257"/>
      <c r="BX107" s="342"/>
      <c r="BY107" s="131"/>
      <c r="BZ107" s="124"/>
      <c r="CA107" s="125"/>
      <c r="CB107" s="357"/>
      <c r="CC107" s="127"/>
      <c r="CD107" s="128"/>
      <c r="CE107" s="133"/>
      <c r="CF107" s="257"/>
      <c r="CG107" s="342"/>
      <c r="CH107" s="131"/>
      <c r="CI107" s="124"/>
      <c r="CJ107" s="125"/>
      <c r="CK107" s="357"/>
      <c r="CL107" s="127"/>
      <c r="CM107" s="128"/>
      <c r="CN107" s="133"/>
    </row>
    <row r="108" spans="1:92" ht="23.25" customHeight="1">
      <c r="A108" s="121">
        <v>80001</v>
      </c>
      <c r="B108" s="316" t="s">
        <v>171</v>
      </c>
      <c r="C108" s="254"/>
      <c r="D108" s="124"/>
      <c r="E108" s="125"/>
      <c r="F108" s="255"/>
      <c r="G108" s="127"/>
      <c r="H108" s="128"/>
      <c r="I108" s="133"/>
      <c r="J108" s="254"/>
      <c r="K108" s="124"/>
      <c r="L108" s="125"/>
      <c r="M108" s="255"/>
      <c r="N108" s="127"/>
      <c r="O108" s="128"/>
      <c r="P108" s="133"/>
      <c r="Q108" s="254"/>
      <c r="R108" s="124"/>
      <c r="S108" s="125"/>
      <c r="T108" s="255"/>
      <c r="U108" s="127"/>
      <c r="V108" s="128"/>
      <c r="W108" s="133"/>
      <c r="X108" s="254"/>
      <c r="Y108" s="124"/>
      <c r="Z108" s="125"/>
      <c r="AA108" s="255"/>
      <c r="AB108" s="127"/>
      <c r="AC108" s="128"/>
      <c r="AD108" s="133"/>
      <c r="AE108" s="254"/>
      <c r="AF108" s="124"/>
      <c r="AG108" s="125"/>
      <c r="AH108" s="255"/>
      <c r="AI108" s="127"/>
      <c r="AJ108" s="128"/>
      <c r="AK108" s="133"/>
      <c r="AL108" s="254"/>
      <c r="AM108" s="124"/>
      <c r="AN108" s="125"/>
      <c r="AO108" s="255"/>
      <c r="AP108" s="127"/>
      <c r="AQ108" s="128"/>
      <c r="AR108" s="133"/>
      <c r="AS108" s="254"/>
      <c r="AT108" s="124"/>
      <c r="AU108" s="125"/>
      <c r="AV108" s="255"/>
      <c r="AW108" s="127"/>
      <c r="AX108" s="128"/>
      <c r="AY108" s="133"/>
      <c r="AZ108" s="254"/>
      <c r="BA108" s="124"/>
      <c r="BB108" s="125"/>
      <c r="BC108" s="255"/>
      <c r="BD108" s="127"/>
      <c r="BE108" s="128"/>
      <c r="BF108" s="133"/>
      <c r="BG108" s="256">
        <v>30</v>
      </c>
      <c r="BH108" s="124">
        <f>(BG108/BG$103)*100</f>
        <v>29.702970297029701</v>
      </c>
      <c r="BI108" s="125">
        <f>(BG108/$BG$128)*100</f>
        <v>1.8170805572380373</v>
      </c>
      <c r="BJ108" s="255">
        <v>12</v>
      </c>
      <c r="BK108" s="127">
        <f t="shared" ref="BK108" si="262">(BJ108/BG108)*100</f>
        <v>40</v>
      </c>
      <c r="BL108" s="128">
        <f>(BJ108/$BG$103)*100</f>
        <v>11.881188118811881</v>
      </c>
      <c r="BM108" s="133">
        <f>(BJ108/$BG$128)*100</f>
        <v>0.7268322228952151</v>
      </c>
      <c r="BN108" s="257">
        <v>21</v>
      </c>
      <c r="BO108" s="342"/>
      <c r="BP108" s="131">
        <f t="shared" ref="BP108" si="263">SUM(BN108:BO108)</f>
        <v>21</v>
      </c>
      <c r="BQ108" s="124">
        <f>(BP108/BP$103)*100</f>
        <v>23.076923076923077</v>
      </c>
      <c r="BR108" s="125">
        <f>(BP108/$BP$128)*100</f>
        <v>1.4009339559706471</v>
      </c>
      <c r="BS108" s="357">
        <v>7</v>
      </c>
      <c r="BT108" s="127">
        <f>(BS108/BP108)*100</f>
        <v>33.333333333333329</v>
      </c>
      <c r="BU108" s="128">
        <f>(BS108/BP$103)*100</f>
        <v>7.6923076923076925</v>
      </c>
      <c r="BV108" s="133">
        <f>(BS108/$BP$128)*100</f>
        <v>0.46697798532354906</v>
      </c>
      <c r="BW108" s="257"/>
      <c r="BX108" s="342"/>
      <c r="BY108" s="131"/>
      <c r="BZ108" s="124"/>
      <c r="CA108" s="125"/>
      <c r="CB108" s="357"/>
      <c r="CC108" s="127"/>
      <c r="CD108" s="128"/>
      <c r="CE108" s="133"/>
      <c r="CF108" s="257"/>
      <c r="CG108" s="342"/>
      <c r="CH108" s="131"/>
      <c r="CI108" s="124"/>
      <c r="CJ108" s="125"/>
      <c r="CK108" s="357"/>
      <c r="CL108" s="127"/>
      <c r="CM108" s="128"/>
      <c r="CN108" s="133"/>
    </row>
    <row r="109" spans="1:92" ht="23.25" customHeight="1">
      <c r="A109" s="121">
        <v>811</v>
      </c>
      <c r="B109" s="316" t="s">
        <v>268</v>
      </c>
      <c r="C109" s="254"/>
      <c r="D109" s="124"/>
      <c r="E109" s="125"/>
      <c r="F109" s="255"/>
      <c r="G109" s="127"/>
      <c r="H109" s="128"/>
      <c r="I109" s="133"/>
      <c r="J109" s="254"/>
      <c r="K109" s="124"/>
      <c r="L109" s="125"/>
      <c r="M109" s="255"/>
      <c r="N109" s="127"/>
      <c r="O109" s="128"/>
      <c r="P109" s="133"/>
      <c r="Q109" s="254"/>
      <c r="R109" s="124"/>
      <c r="S109" s="125"/>
      <c r="T109" s="255"/>
      <c r="U109" s="127"/>
      <c r="V109" s="128"/>
      <c r="W109" s="133"/>
      <c r="X109" s="254"/>
      <c r="Y109" s="124"/>
      <c r="Z109" s="125"/>
      <c r="AA109" s="255"/>
      <c r="AB109" s="127"/>
      <c r="AC109" s="128"/>
      <c r="AD109" s="133"/>
      <c r="AE109" s="254"/>
      <c r="AF109" s="124"/>
      <c r="AG109" s="125"/>
      <c r="AH109" s="255"/>
      <c r="AI109" s="127"/>
      <c r="AJ109" s="128"/>
      <c r="AK109" s="133"/>
      <c r="AL109" s="254"/>
      <c r="AM109" s="124"/>
      <c r="AN109" s="125"/>
      <c r="AO109" s="255"/>
      <c r="AP109" s="127"/>
      <c r="AQ109" s="128"/>
      <c r="AR109" s="133"/>
      <c r="AS109" s="254"/>
      <c r="AT109" s="124"/>
      <c r="AU109" s="125"/>
      <c r="AV109" s="255"/>
      <c r="AW109" s="127"/>
      <c r="AX109" s="128"/>
      <c r="AY109" s="133"/>
      <c r="AZ109" s="254"/>
      <c r="BA109" s="124"/>
      <c r="BB109" s="125"/>
      <c r="BC109" s="255"/>
      <c r="BD109" s="127"/>
      <c r="BE109" s="128"/>
      <c r="BF109" s="133"/>
      <c r="BG109" s="256"/>
      <c r="BH109" s="124"/>
      <c r="BI109" s="125"/>
      <c r="BJ109" s="255"/>
      <c r="BK109" s="127"/>
      <c r="BL109" s="128"/>
      <c r="BM109" s="133"/>
      <c r="BN109" s="257"/>
      <c r="BO109" s="342"/>
      <c r="BP109" s="131"/>
      <c r="BQ109" s="124"/>
      <c r="BR109" s="125"/>
      <c r="BS109" s="357"/>
      <c r="BT109" s="127"/>
      <c r="BU109" s="128"/>
      <c r="BV109" s="133"/>
      <c r="BW109" s="257"/>
      <c r="BX109" s="342"/>
      <c r="BY109" s="131"/>
      <c r="BZ109" s="124"/>
      <c r="CA109" s="125"/>
      <c r="CB109" s="357"/>
      <c r="CC109" s="127"/>
      <c r="CD109" s="128"/>
      <c r="CE109" s="133"/>
      <c r="CF109" s="257">
        <v>57</v>
      </c>
      <c r="CG109" s="342"/>
      <c r="CH109" s="131">
        <f t="shared" ref="CH109" si="264">SUM(CF109:CG109)</f>
        <v>57</v>
      </c>
      <c r="CI109" s="124">
        <f>(CH109/CH$103)*100</f>
        <v>78.082191780821915</v>
      </c>
      <c r="CJ109" s="125">
        <f t="shared" si="177"/>
        <v>3.6821705426356592</v>
      </c>
      <c r="CK109" s="357">
        <f>CH109-34</f>
        <v>23</v>
      </c>
      <c r="CL109" s="127">
        <f t="shared" si="178"/>
        <v>40.350877192982452</v>
      </c>
      <c r="CM109" s="128">
        <f>(CK109/CH$103)*100</f>
        <v>31.506849315068493</v>
      </c>
      <c r="CN109" s="133">
        <f t="shared" si="179"/>
        <v>1.4857881136950903</v>
      </c>
    </row>
    <row r="110" spans="1:92" ht="23.25" customHeight="1">
      <c r="A110" s="121">
        <v>812</v>
      </c>
      <c r="B110" s="316" t="s">
        <v>269</v>
      </c>
      <c r="C110" s="254"/>
      <c r="D110" s="124"/>
      <c r="E110" s="125"/>
      <c r="F110" s="255"/>
      <c r="G110" s="127"/>
      <c r="H110" s="128"/>
      <c r="I110" s="133"/>
      <c r="J110" s="254"/>
      <c r="K110" s="124"/>
      <c r="L110" s="125"/>
      <c r="M110" s="255"/>
      <c r="N110" s="127"/>
      <c r="O110" s="128"/>
      <c r="P110" s="133"/>
      <c r="Q110" s="254"/>
      <c r="R110" s="124"/>
      <c r="S110" s="125"/>
      <c r="T110" s="255"/>
      <c r="U110" s="127"/>
      <c r="V110" s="128"/>
      <c r="W110" s="133"/>
      <c r="X110" s="254"/>
      <c r="Y110" s="124"/>
      <c r="Z110" s="125"/>
      <c r="AA110" s="255"/>
      <c r="AB110" s="127"/>
      <c r="AC110" s="128"/>
      <c r="AD110" s="133"/>
      <c r="AE110" s="254"/>
      <c r="AF110" s="124"/>
      <c r="AG110" s="125"/>
      <c r="AH110" s="255"/>
      <c r="AI110" s="127"/>
      <c r="AJ110" s="128"/>
      <c r="AK110" s="133"/>
      <c r="AL110" s="254"/>
      <c r="AM110" s="124"/>
      <c r="AN110" s="125"/>
      <c r="AO110" s="255"/>
      <c r="AP110" s="127"/>
      <c r="AQ110" s="128"/>
      <c r="AR110" s="133"/>
      <c r="AS110" s="254"/>
      <c r="AT110" s="124"/>
      <c r="AU110" s="125"/>
      <c r="AV110" s="255"/>
      <c r="AW110" s="127"/>
      <c r="AX110" s="128"/>
      <c r="AY110" s="133"/>
      <c r="AZ110" s="254"/>
      <c r="BA110" s="124"/>
      <c r="BB110" s="125"/>
      <c r="BC110" s="255"/>
      <c r="BD110" s="127"/>
      <c r="BE110" s="128"/>
      <c r="BF110" s="133"/>
      <c r="BG110" s="256"/>
      <c r="BH110" s="124"/>
      <c r="BI110" s="125"/>
      <c r="BJ110" s="255"/>
      <c r="BK110" s="127"/>
      <c r="BL110" s="128"/>
      <c r="BM110" s="133"/>
      <c r="BN110" s="257"/>
      <c r="BO110" s="342"/>
      <c r="BP110" s="131"/>
      <c r="BQ110" s="124"/>
      <c r="BR110" s="125"/>
      <c r="BS110" s="357"/>
      <c r="BT110" s="127"/>
      <c r="BU110" s="128"/>
      <c r="BV110" s="133"/>
      <c r="BW110" s="257"/>
      <c r="BX110" s="342"/>
      <c r="BY110" s="131"/>
      <c r="BZ110" s="124"/>
      <c r="CA110" s="125"/>
      <c r="CB110" s="357"/>
      <c r="CC110" s="127"/>
      <c r="CD110" s="128"/>
      <c r="CE110" s="133"/>
      <c r="CF110" s="257">
        <v>16</v>
      </c>
      <c r="CG110" s="342"/>
      <c r="CH110" s="131">
        <f t="shared" ref="CH110:CH112" si="265">SUM(CF110:CG110)</f>
        <v>16</v>
      </c>
      <c r="CI110" s="124">
        <f>(CH110/CH$103)*100</f>
        <v>21.917808219178081</v>
      </c>
      <c r="CJ110" s="125">
        <f t="shared" si="177"/>
        <v>1.03359173126615</v>
      </c>
      <c r="CK110" s="357">
        <f>CH110-11</f>
        <v>5</v>
      </c>
      <c r="CL110" s="127">
        <f t="shared" si="178"/>
        <v>31.25</v>
      </c>
      <c r="CM110" s="128">
        <f>(CK110/CH$103)*100</f>
        <v>6.8493150684931505</v>
      </c>
      <c r="CN110" s="133">
        <f t="shared" si="179"/>
        <v>0.32299741602067183</v>
      </c>
    </row>
    <row r="111" spans="1:92" s="242" customFormat="1" ht="23.25" customHeight="1">
      <c r="A111" s="415" t="s">
        <v>78</v>
      </c>
      <c r="B111" s="416"/>
      <c r="C111" s="258">
        <f>SUM(C112,C119)</f>
        <v>277</v>
      </c>
      <c r="D111" s="232">
        <f>(C111/C$111)*100</f>
        <v>100</v>
      </c>
      <c r="E111" s="238">
        <f t="shared" ref="E111:E116" si="266">(C111/$C$128)*100</f>
        <v>14.248971193415638</v>
      </c>
      <c r="F111" s="239">
        <f>SUM(F112,F119)</f>
        <v>27</v>
      </c>
      <c r="G111" s="235">
        <f t="shared" si="207"/>
        <v>9.7472924187725631</v>
      </c>
      <c r="H111" s="236">
        <f t="shared" ref="H111:H116" si="267">(F111/C$111)*100</f>
        <v>9.7472924187725631</v>
      </c>
      <c r="I111" s="237">
        <f t="shared" ref="I111:I116" si="268">(F111/$C$128)*100</f>
        <v>1.3888888888888888</v>
      </c>
      <c r="J111" s="258">
        <f>SUM(J112,J119)</f>
        <v>259</v>
      </c>
      <c r="K111" s="232">
        <f>(J111/J$111)*100</f>
        <v>100</v>
      </c>
      <c r="L111" s="238">
        <f t="shared" ref="L111:L116" si="269">(J111/$J$128)*100</f>
        <v>13.857677902621724</v>
      </c>
      <c r="M111" s="239">
        <f>SUM(M112,M119)</f>
        <v>20</v>
      </c>
      <c r="N111" s="235">
        <f t="shared" si="208"/>
        <v>7.7220077220077217</v>
      </c>
      <c r="O111" s="236">
        <f>(M111/J$111)*100</f>
        <v>7.7220077220077217</v>
      </c>
      <c r="P111" s="237">
        <f t="shared" ref="P111:P116" si="270">(M111/$J$128)*100</f>
        <v>1.0700909577314071</v>
      </c>
      <c r="Q111" s="258">
        <f>SUM(Q112,Q119)</f>
        <v>205</v>
      </c>
      <c r="R111" s="232">
        <f>(Q111/Q$111)*100</f>
        <v>100</v>
      </c>
      <c r="S111" s="238">
        <f t="shared" ref="S111:S116" si="271">(Q111/$Q$128)*100</f>
        <v>11.369938990571269</v>
      </c>
      <c r="T111" s="239">
        <f>SUM(T112,T119)</f>
        <v>49</v>
      </c>
      <c r="U111" s="235">
        <f t="shared" si="209"/>
        <v>23.902439024390244</v>
      </c>
      <c r="V111" s="236">
        <f>(T111/Q$111)*100</f>
        <v>23.902439024390244</v>
      </c>
      <c r="W111" s="237">
        <f t="shared" ref="W111:W116" si="272">(T111/$Q$128)*100</f>
        <v>2.7176927343316692</v>
      </c>
      <c r="X111" s="258">
        <f>SUM(X112,X119)</f>
        <v>176</v>
      </c>
      <c r="Y111" s="232">
        <f>(X111/X$111)*100</f>
        <v>100</v>
      </c>
      <c r="Z111" s="238">
        <f t="shared" ref="Z111:Z116" si="273">(X111/$X$128)*100</f>
        <v>10.10332950631458</v>
      </c>
      <c r="AA111" s="239">
        <f>SUM(AA112,AA119)</f>
        <v>23</v>
      </c>
      <c r="AB111" s="235">
        <f t="shared" si="214"/>
        <v>13.068181818181818</v>
      </c>
      <c r="AC111" s="236">
        <f>(AA111/X$111)*100</f>
        <v>13.068181818181818</v>
      </c>
      <c r="AD111" s="237">
        <f t="shared" ref="AD111:AD116" si="274">(AA111/$X$128)*100</f>
        <v>1.320321469575201</v>
      </c>
      <c r="AE111" s="258">
        <f>SUM(AE112,AE119)</f>
        <v>167</v>
      </c>
      <c r="AF111" s="232">
        <f>(AE111/AE$111)*100</f>
        <v>100</v>
      </c>
      <c r="AG111" s="238">
        <f t="shared" ref="AG111:AG116" si="275">(AE111/$AE$128)*100</f>
        <v>14.140558848433532</v>
      </c>
      <c r="AH111" s="239">
        <f>SUM(AH112,AH119)</f>
        <v>8</v>
      </c>
      <c r="AI111" s="235">
        <f t="shared" si="215"/>
        <v>4.7904191616766472</v>
      </c>
      <c r="AJ111" s="236">
        <f>(AH111/AE$111)*100</f>
        <v>4.7904191616766472</v>
      </c>
      <c r="AK111" s="237">
        <f t="shared" ref="AK111:AK116" si="276">(AH111/$AE$128)*100</f>
        <v>0.67739204064352243</v>
      </c>
      <c r="AL111" s="258">
        <f>SUM(AL112,AL119)</f>
        <v>140</v>
      </c>
      <c r="AM111" s="232">
        <f>(AL111/AL$111)*100</f>
        <v>100</v>
      </c>
      <c r="AN111" s="238">
        <f>(AL111/$AL$128)*100</f>
        <v>10.486891385767791</v>
      </c>
      <c r="AO111" s="239">
        <f>SUM(AO112,AO119)</f>
        <v>118</v>
      </c>
      <c r="AP111" s="235">
        <f t="shared" si="210"/>
        <v>84.285714285714292</v>
      </c>
      <c r="AQ111" s="236">
        <f>(AO111/$AL$111)*100</f>
        <v>84.285714285714292</v>
      </c>
      <c r="AR111" s="237">
        <f>(AO111/$AL$128)*100</f>
        <v>8.8389513108614235</v>
      </c>
      <c r="AS111" s="258">
        <f>SUM(AS112,AS119)</f>
        <v>196</v>
      </c>
      <c r="AT111" s="232">
        <f>(AS111/AS$111)*100</f>
        <v>100</v>
      </c>
      <c r="AU111" s="238">
        <f>(AS111/$AS$128)*100</f>
        <v>11.40197789412449</v>
      </c>
      <c r="AV111" s="239">
        <f>SUM(AV112,AV119)</f>
        <v>28</v>
      </c>
      <c r="AW111" s="235">
        <f t="shared" si="211"/>
        <v>14.285714285714285</v>
      </c>
      <c r="AX111" s="236">
        <f>(AV111/$AS$111)*100</f>
        <v>14.285714285714285</v>
      </c>
      <c r="AY111" s="237">
        <f>(AV111/$AS$128)*100</f>
        <v>1.6288539848749273</v>
      </c>
      <c r="AZ111" s="258">
        <f>SUM(AZ112,AZ119)</f>
        <v>172</v>
      </c>
      <c r="BA111" s="232">
        <f>(AZ111/AZ$111)*100</f>
        <v>100</v>
      </c>
      <c r="BB111" s="238">
        <f>(AZ111/$AZ$128)*100</f>
        <v>10.810810810810811</v>
      </c>
      <c r="BC111" s="239">
        <f>SUM(BC112,BC119)</f>
        <v>10</v>
      </c>
      <c r="BD111" s="235">
        <f t="shared" si="212"/>
        <v>5.8139534883720927</v>
      </c>
      <c r="BE111" s="236">
        <f>(BC111/$AZ$111)*100</f>
        <v>5.8139534883720927</v>
      </c>
      <c r="BF111" s="237">
        <f>(BC111/$AZ$128)*100</f>
        <v>0.62853551225644255</v>
      </c>
      <c r="BG111" s="240">
        <f>SUM(BG112,BG119)</f>
        <v>240</v>
      </c>
      <c r="BH111" s="232">
        <f>(BG111/BG$111)*100</f>
        <v>100</v>
      </c>
      <c r="BI111" s="238">
        <f>(BG111/$BG$128)*100</f>
        <v>14.536644457904298</v>
      </c>
      <c r="BJ111" s="239">
        <f>SUM(BJ112,BJ119)</f>
        <v>19</v>
      </c>
      <c r="BK111" s="235">
        <f t="shared" si="213"/>
        <v>7.9166666666666661</v>
      </c>
      <c r="BL111" s="236">
        <f>(BJ111/$BG$111)*100</f>
        <v>7.9166666666666661</v>
      </c>
      <c r="BM111" s="237">
        <f>(BJ111/$BG$128)*100</f>
        <v>1.1508176862507571</v>
      </c>
      <c r="BN111" s="241">
        <f>SUM(BN112,BN119)</f>
        <v>232</v>
      </c>
      <c r="BO111" s="340">
        <f>SUM(BO112,BO119)</f>
        <v>0</v>
      </c>
      <c r="BP111" s="349">
        <f t="shared" si="180"/>
        <v>232</v>
      </c>
      <c r="BQ111" s="232">
        <f>(BP111/BP$111)*100</f>
        <v>100</v>
      </c>
      <c r="BR111" s="238">
        <f>(BP111/$BP$128)*100</f>
        <v>15.476984656437626</v>
      </c>
      <c r="BS111" s="355">
        <f>SUM(BS112,BS119)</f>
        <v>24</v>
      </c>
      <c r="BT111" s="235">
        <f>(BS111/BP111)*100</f>
        <v>10.344827586206897</v>
      </c>
      <c r="BU111" s="236">
        <f>(BS111/BP$111)*100</f>
        <v>10.344827586206897</v>
      </c>
      <c r="BV111" s="237">
        <f>(BS111/$BP$128)*100</f>
        <v>1.6010673782521683</v>
      </c>
      <c r="BW111" s="241">
        <f>SUM(BW112,BW119)</f>
        <v>246</v>
      </c>
      <c r="BX111" s="340">
        <f>SUM(BX112,BX119)</f>
        <v>0</v>
      </c>
      <c r="BY111" s="349">
        <f t="shared" ref="BY111:BY112" si="277">SUM(BW111:BX111)</f>
        <v>246</v>
      </c>
      <c r="BZ111" s="232">
        <f>(BY111/BY$111)*100</f>
        <v>100</v>
      </c>
      <c r="CA111" s="238">
        <f>(BY111/$BY$128)*100</f>
        <v>17.059639389736478</v>
      </c>
      <c r="CB111" s="355">
        <f>SUM(CB112,CB119)</f>
        <v>33</v>
      </c>
      <c r="CC111" s="235">
        <f>(CB111/BY111)*100</f>
        <v>13.414634146341465</v>
      </c>
      <c r="CD111" s="236">
        <f>(CB111/BY$111)*100</f>
        <v>13.414634146341465</v>
      </c>
      <c r="CE111" s="237">
        <f>(CB111/$BY$128)*100</f>
        <v>2.2884882108183078</v>
      </c>
      <c r="CF111" s="241">
        <f>SUM(CF112,CF119)</f>
        <v>181</v>
      </c>
      <c r="CG111" s="340">
        <f>SUM(CG112,CG119)</f>
        <v>0</v>
      </c>
      <c r="CH111" s="349">
        <f t="shared" si="265"/>
        <v>181</v>
      </c>
      <c r="CI111" s="232">
        <f>(CH111/CH$111)*100</f>
        <v>100</v>
      </c>
      <c r="CJ111" s="238">
        <f t="shared" si="177"/>
        <v>11.692506459948321</v>
      </c>
      <c r="CK111" s="355">
        <f>SUM(CK112,CK119)</f>
        <v>32</v>
      </c>
      <c r="CL111" s="235">
        <f t="shared" si="178"/>
        <v>17.679558011049721</v>
      </c>
      <c r="CM111" s="236">
        <f>(CK111/CH$111)*100</f>
        <v>17.679558011049721</v>
      </c>
      <c r="CN111" s="237">
        <f t="shared" si="179"/>
        <v>2.0671834625323</v>
      </c>
    </row>
    <row r="112" spans="1:92" s="242" customFormat="1" ht="23.25" customHeight="1">
      <c r="A112" s="420" t="s">
        <v>172</v>
      </c>
      <c r="B112" s="421"/>
      <c r="C112" s="243">
        <f>SUM(C113,C115,C117,C118)</f>
        <v>214</v>
      </c>
      <c r="D112" s="244">
        <f t="shared" ref="D112:D120" si="278">(C112/C$111)*100</f>
        <v>77.25631768953069</v>
      </c>
      <c r="E112" s="250">
        <f t="shared" si="266"/>
        <v>11.008230452674898</v>
      </c>
      <c r="F112" s="246">
        <f>SUM(F113,F115,F117,F118)</f>
        <v>27</v>
      </c>
      <c r="G112" s="247">
        <f t="shared" si="207"/>
        <v>12.616822429906541</v>
      </c>
      <c r="H112" s="248">
        <f t="shared" si="267"/>
        <v>9.7472924187725631</v>
      </c>
      <c r="I112" s="249">
        <f t="shared" si="268"/>
        <v>1.3888888888888888</v>
      </c>
      <c r="J112" s="243">
        <f>SUM(J113,J115,J117,J118)</f>
        <v>202</v>
      </c>
      <c r="K112" s="244">
        <f t="shared" ref="K112:K120" si="279">(J112/J$111)*100</f>
        <v>77.992277992277991</v>
      </c>
      <c r="L112" s="250">
        <f t="shared" si="269"/>
        <v>10.807918673087212</v>
      </c>
      <c r="M112" s="246">
        <f>SUM(M113,M115,M117,M118)</f>
        <v>17</v>
      </c>
      <c r="N112" s="247">
        <f t="shared" si="208"/>
        <v>8.4158415841584162</v>
      </c>
      <c r="O112" s="248">
        <f t="shared" ref="O112:O120" si="280">(M112/J$111)*100</f>
        <v>6.563706563706563</v>
      </c>
      <c r="P112" s="249">
        <f t="shared" si="270"/>
        <v>0.90957731407169606</v>
      </c>
      <c r="Q112" s="243">
        <f>SUM(Q113,Q115,Q117,Q118)</f>
        <v>176</v>
      </c>
      <c r="R112" s="244">
        <f t="shared" ref="R112:R120" si="281">(Q112/Q$111)*100</f>
        <v>85.853658536585371</v>
      </c>
      <c r="S112" s="250">
        <f t="shared" si="271"/>
        <v>9.7615085967831394</v>
      </c>
      <c r="T112" s="246">
        <f>SUM(T113,T115,T117,T118)</f>
        <v>37</v>
      </c>
      <c r="U112" s="247">
        <f t="shared" si="209"/>
        <v>21.022727272727273</v>
      </c>
      <c r="V112" s="248">
        <f t="shared" ref="V112:V120" si="282">(T112/Q$111)*100</f>
        <v>18.048780487804876</v>
      </c>
      <c r="W112" s="249">
        <f t="shared" si="272"/>
        <v>2.0521353300055463</v>
      </c>
      <c r="X112" s="243">
        <f>SUM(X113,X115,X117,X118)</f>
        <v>145</v>
      </c>
      <c r="Y112" s="244">
        <f t="shared" ref="Y112:Y120" si="283">(X112/X$111)*100</f>
        <v>82.38636363636364</v>
      </c>
      <c r="Z112" s="250">
        <f t="shared" si="273"/>
        <v>8.3237657864523538</v>
      </c>
      <c r="AA112" s="246">
        <f>SUM(AA113,AA115,AA117,AA118)</f>
        <v>17</v>
      </c>
      <c r="AB112" s="247">
        <f t="shared" si="214"/>
        <v>11.724137931034482</v>
      </c>
      <c r="AC112" s="248">
        <f t="shared" ref="AC112:AC120" si="284">(AA112/X$111)*100</f>
        <v>9.6590909090909083</v>
      </c>
      <c r="AD112" s="249">
        <f t="shared" si="274"/>
        <v>0.97588978185993103</v>
      </c>
      <c r="AE112" s="243">
        <f>SUM(AE113,AE115,AE117,AE118)</f>
        <v>147</v>
      </c>
      <c r="AF112" s="244">
        <f t="shared" ref="AF112:AF120" si="285">(AE112/AE$111)*100</f>
        <v>88.023952095808383</v>
      </c>
      <c r="AG112" s="250">
        <f t="shared" si="275"/>
        <v>12.447078746824724</v>
      </c>
      <c r="AH112" s="246">
        <f>SUM(AH113,AH115,AH117,AH118)</f>
        <v>7</v>
      </c>
      <c r="AI112" s="247">
        <f t="shared" si="215"/>
        <v>4.7619047619047619</v>
      </c>
      <c r="AJ112" s="248">
        <f t="shared" ref="AJ112:AJ120" si="286">(AH112/AE$111)*100</f>
        <v>4.1916167664670656</v>
      </c>
      <c r="AK112" s="249">
        <f t="shared" si="276"/>
        <v>0.59271803556308211</v>
      </c>
      <c r="AL112" s="243">
        <f>SUM(AL113,AL115,AL117,AL118)</f>
        <v>117</v>
      </c>
      <c r="AM112" s="244">
        <f t="shared" ref="AM112:AM120" si="287">(AL112/AL$111)*100</f>
        <v>83.571428571428569</v>
      </c>
      <c r="AN112" s="250">
        <f>(AL112/$AL$128)*100</f>
        <v>8.7640449438202239</v>
      </c>
      <c r="AO112" s="246">
        <f>SUM(AO113,AO115,AO117,AO118)</f>
        <v>115</v>
      </c>
      <c r="AP112" s="247">
        <f t="shared" si="210"/>
        <v>98.290598290598282</v>
      </c>
      <c r="AQ112" s="248">
        <f t="shared" ref="AQ112:AQ120" si="288">(AO112/$AL$111)*100</f>
        <v>82.142857142857139</v>
      </c>
      <c r="AR112" s="249">
        <f>(AO112/$AL$128)*100</f>
        <v>8.6142322097378283</v>
      </c>
      <c r="AS112" s="243">
        <f>SUM(AS113,AS115,AS117,AS118)</f>
        <v>163</v>
      </c>
      <c r="AT112" s="244">
        <f t="shared" ref="AT112:AT120" si="289">(AS112/AS$111)*100</f>
        <v>83.16326530612244</v>
      </c>
      <c r="AU112" s="250">
        <f>(AS112/$AS$128)*100</f>
        <v>9.482257126236183</v>
      </c>
      <c r="AV112" s="246">
        <f>SUM(AV113,AV115,AV117,AV118)</f>
        <v>23</v>
      </c>
      <c r="AW112" s="247">
        <f t="shared" si="211"/>
        <v>14.110429447852759</v>
      </c>
      <c r="AX112" s="248">
        <f t="shared" ref="AX112:AX120" si="290">(AV112/$AS$111)*100</f>
        <v>11.73469387755102</v>
      </c>
      <c r="AY112" s="249">
        <f>(AV112/$AS$128)*100</f>
        <v>1.3379872018615475</v>
      </c>
      <c r="AZ112" s="243">
        <f>SUM(AZ113,AZ115,AZ117,AZ118)</f>
        <v>158</v>
      </c>
      <c r="BA112" s="244">
        <f t="shared" ref="BA112:BA120" si="291">(AZ112/AZ$111)*100</f>
        <v>91.860465116279073</v>
      </c>
      <c r="BB112" s="250">
        <f>(AZ112/$AZ$128)*100</f>
        <v>9.9308610936517905</v>
      </c>
      <c r="BC112" s="246">
        <f>SUM(BC113,BC115,BC117,BC118)</f>
        <v>9</v>
      </c>
      <c r="BD112" s="247">
        <f t="shared" si="212"/>
        <v>5.6962025316455698</v>
      </c>
      <c r="BE112" s="248">
        <f t="shared" ref="BE112:BE120" si="292">(BC112/$AZ$111)*100</f>
        <v>5.2325581395348841</v>
      </c>
      <c r="BF112" s="249">
        <f>(BC112/$AZ$128)*100</f>
        <v>0.56568196103079826</v>
      </c>
      <c r="BG112" s="251">
        <f>SUM(BG113,BG115,BG117,BG118)</f>
        <v>220</v>
      </c>
      <c r="BH112" s="244">
        <f t="shared" ref="BH112:BH120" si="293">(BG112/BG$111)*100</f>
        <v>91.666666666666657</v>
      </c>
      <c r="BI112" s="250">
        <f>(BG112/$BG$128)*100</f>
        <v>13.32525741974561</v>
      </c>
      <c r="BJ112" s="246">
        <f>SUM(BJ113,BJ115,BJ117,BJ118)</f>
        <v>17</v>
      </c>
      <c r="BK112" s="247">
        <f t="shared" si="213"/>
        <v>7.7272727272727266</v>
      </c>
      <c r="BL112" s="248">
        <f t="shared" ref="BL112:BL120" si="294">(BJ112/$BG$111)*100</f>
        <v>7.083333333333333</v>
      </c>
      <c r="BM112" s="249">
        <f>(BJ112/$BG$128)*100</f>
        <v>1.029678982434888</v>
      </c>
      <c r="BN112" s="252">
        <f>SUM(BN113,BN115,BN117,BN118)</f>
        <v>204</v>
      </c>
      <c r="BO112" s="341">
        <f>SUM(BO113,BO115)+BO117+BO118</f>
        <v>0</v>
      </c>
      <c r="BP112" s="350">
        <f t="shared" si="180"/>
        <v>204</v>
      </c>
      <c r="BQ112" s="244">
        <f>(BP112/BP$111)*100</f>
        <v>87.931034482758619</v>
      </c>
      <c r="BR112" s="250">
        <f>(BP112/$BP$128)*100</f>
        <v>13.609072715143428</v>
      </c>
      <c r="BS112" s="356">
        <f>SUM(BS113,BS115,BS117,BS118)</f>
        <v>22</v>
      </c>
      <c r="BT112" s="247">
        <f>(BS112/BP112)*100</f>
        <v>10.784313725490197</v>
      </c>
      <c r="BU112" s="248">
        <f>(BS112/BP$111)*100</f>
        <v>9.4827586206896548</v>
      </c>
      <c r="BV112" s="249">
        <f>(BS112/$BP$128)*100</f>
        <v>1.4676450967311541</v>
      </c>
      <c r="BW112" s="252">
        <f>SUM(BW113,BW115,BW117,BW118)</f>
        <v>231</v>
      </c>
      <c r="BX112" s="341">
        <f>SUM(BX113,BX115)+BX117+BX118</f>
        <v>0</v>
      </c>
      <c r="BY112" s="350">
        <f t="shared" si="277"/>
        <v>231</v>
      </c>
      <c r="BZ112" s="244">
        <f>(BY112/BY$111)*100</f>
        <v>93.902439024390233</v>
      </c>
      <c r="CA112" s="250">
        <f>(BY112/$BY$128)*100</f>
        <v>16.019417475728158</v>
      </c>
      <c r="CB112" s="356">
        <f>SUM(CB113,CB115,CB117,CB118)</f>
        <v>33</v>
      </c>
      <c r="CC112" s="247">
        <f>(CB112/BY112)*100</f>
        <v>14.285714285714285</v>
      </c>
      <c r="CD112" s="248">
        <f>(CB112/BY$111)*100</f>
        <v>13.414634146341465</v>
      </c>
      <c r="CE112" s="249">
        <f>(CB112/$BY$128)*100</f>
        <v>2.2884882108183078</v>
      </c>
      <c r="CF112" s="252">
        <f>SUM(CF113,CF115,CF117,CF118)</f>
        <v>167</v>
      </c>
      <c r="CG112" s="341">
        <f>SUM(CG113,CG115)+CG117+CG118</f>
        <v>0</v>
      </c>
      <c r="CH112" s="350">
        <f t="shared" si="265"/>
        <v>167</v>
      </c>
      <c r="CI112" s="244">
        <f>(CH112/CH$111)*100</f>
        <v>92.265193370165747</v>
      </c>
      <c r="CJ112" s="250">
        <f t="shared" si="177"/>
        <v>10.788113695090439</v>
      </c>
      <c r="CK112" s="356">
        <f>SUM(CK113,CK115,CK117,CK118)</f>
        <v>31</v>
      </c>
      <c r="CL112" s="247">
        <f t="shared" si="178"/>
        <v>18.562874251497004</v>
      </c>
      <c r="CM112" s="248">
        <f>(CK112/CH$111)*100</f>
        <v>17.127071823204421</v>
      </c>
      <c r="CN112" s="249">
        <f t="shared" si="179"/>
        <v>2.0025839793281652</v>
      </c>
    </row>
    <row r="113" spans="1:92" s="242" customFormat="1" ht="23.25" customHeight="1">
      <c r="A113" s="305">
        <v>90116</v>
      </c>
      <c r="B113" s="306" t="s">
        <v>173</v>
      </c>
      <c r="C113" s="261">
        <f>SUM(C114)</f>
        <v>133</v>
      </c>
      <c r="D113" s="262">
        <f t="shared" si="278"/>
        <v>48.014440433212997</v>
      </c>
      <c r="E113" s="263">
        <f t="shared" si="266"/>
        <v>6.8415637860082299</v>
      </c>
      <c r="F113" s="264">
        <f>SUM(F114)</f>
        <v>17</v>
      </c>
      <c r="G113" s="265">
        <f t="shared" si="207"/>
        <v>12.781954887218044</v>
      </c>
      <c r="H113" s="266">
        <f t="shared" si="267"/>
        <v>6.1371841155234659</v>
      </c>
      <c r="I113" s="267">
        <f t="shared" si="268"/>
        <v>0.87448559670781889</v>
      </c>
      <c r="J113" s="261">
        <f>SUM(J114)</f>
        <v>150</v>
      </c>
      <c r="K113" s="262">
        <f t="shared" si="279"/>
        <v>57.915057915057908</v>
      </c>
      <c r="L113" s="263">
        <f t="shared" si="269"/>
        <v>8.0256821829855536</v>
      </c>
      <c r="M113" s="264">
        <f>SUM(M114)</f>
        <v>10</v>
      </c>
      <c r="N113" s="265">
        <f t="shared" si="208"/>
        <v>6.666666666666667</v>
      </c>
      <c r="O113" s="266">
        <f t="shared" si="280"/>
        <v>3.8610038610038608</v>
      </c>
      <c r="P113" s="267">
        <f t="shared" si="270"/>
        <v>0.53504547886570353</v>
      </c>
      <c r="Q113" s="261">
        <f>SUM(Q114)</f>
        <v>131</v>
      </c>
      <c r="R113" s="262">
        <f t="shared" si="281"/>
        <v>63.902439024390247</v>
      </c>
      <c r="S113" s="263">
        <f t="shared" si="271"/>
        <v>7.2656683305601781</v>
      </c>
      <c r="T113" s="264">
        <f>SUM(T114)</f>
        <v>19</v>
      </c>
      <c r="U113" s="265">
        <f t="shared" si="209"/>
        <v>14.503816793893129</v>
      </c>
      <c r="V113" s="266">
        <f t="shared" si="282"/>
        <v>9.2682926829268286</v>
      </c>
      <c r="W113" s="267">
        <f t="shared" si="272"/>
        <v>1.0537992235163616</v>
      </c>
      <c r="X113" s="261">
        <f>SUM(X114)</f>
        <v>99</v>
      </c>
      <c r="Y113" s="262">
        <f t="shared" si="283"/>
        <v>56.25</v>
      </c>
      <c r="Z113" s="263">
        <f t="shared" si="273"/>
        <v>5.6831228473019513</v>
      </c>
      <c r="AA113" s="264">
        <f>SUM(AA114)</f>
        <v>11</v>
      </c>
      <c r="AB113" s="265">
        <f t="shared" si="214"/>
        <v>11.111111111111111</v>
      </c>
      <c r="AC113" s="266">
        <f t="shared" si="284"/>
        <v>6.25</v>
      </c>
      <c r="AD113" s="267">
        <f t="shared" si="274"/>
        <v>0.63145809414466125</v>
      </c>
      <c r="AE113" s="261">
        <f>SUM(AE114)</f>
        <v>111</v>
      </c>
      <c r="AF113" s="262">
        <f t="shared" si="285"/>
        <v>66.467065868263475</v>
      </c>
      <c r="AG113" s="263">
        <f t="shared" si="275"/>
        <v>9.3988145639288749</v>
      </c>
      <c r="AH113" s="264">
        <f>SUM(AH114)</f>
        <v>4</v>
      </c>
      <c r="AI113" s="265">
        <f t="shared" si="215"/>
        <v>3.6036036036036037</v>
      </c>
      <c r="AJ113" s="266">
        <f t="shared" si="286"/>
        <v>2.3952095808383236</v>
      </c>
      <c r="AK113" s="267">
        <f t="shared" si="276"/>
        <v>0.33869602032176122</v>
      </c>
      <c r="AL113" s="261">
        <f>SUM(AL114)</f>
        <v>117</v>
      </c>
      <c r="AM113" s="262">
        <f t="shared" si="287"/>
        <v>83.571428571428569</v>
      </c>
      <c r="AN113" s="263">
        <f>(AL113/$AL$128)*100</f>
        <v>8.7640449438202239</v>
      </c>
      <c r="AO113" s="264">
        <f>SUM(AO114)</f>
        <v>115</v>
      </c>
      <c r="AP113" s="265">
        <f t="shared" si="210"/>
        <v>98.290598290598282</v>
      </c>
      <c r="AQ113" s="266">
        <f t="shared" si="288"/>
        <v>82.142857142857139</v>
      </c>
      <c r="AR113" s="267">
        <f>(AO113/$AL$128)*100</f>
        <v>8.6142322097378283</v>
      </c>
      <c r="AS113" s="261"/>
      <c r="AT113" s="262"/>
      <c r="AU113" s="263"/>
      <c r="AV113" s="264"/>
      <c r="AW113" s="265"/>
      <c r="AX113" s="266"/>
      <c r="AY113" s="267"/>
      <c r="AZ113" s="261"/>
      <c r="BA113" s="262"/>
      <c r="BB113" s="263"/>
      <c r="BC113" s="264"/>
      <c r="BD113" s="265"/>
      <c r="BE113" s="266"/>
      <c r="BF113" s="267"/>
      <c r="BG113" s="308"/>
      <c r="BH113" s="262"/>
      <c r="BI113" s="263"/>
      <c r="BJ113" s="264"/>
      <c r="BK113" s="265"/>
      <c r="BL113" s="266"/>
      <c r="BM113" s="267"/>
      <c r="BN113" s="269"/>
      <c r="BO113" s="343"/>
      <c r="BP113" s="351"/>
      <c r="BQ113" s="262"/>
      <c r="BR113" s="263"/>
      <c r="BS113" s="358"/>
      <c r="BT113" s="265"/>
      <c r="BU113" s="266"/>
      <c r="BV113" s="267"/>
      <c r="BW113" s="269"/>
      <c r="BX113" s="343"/>
      <c r="BY113" s="351"/>
      <c r="BZ113" s="262"/>
      <c r="CA113" s="263"/>
      <c r="CB113" s="358"/>
      <c r="CC113" s="265"/>
      <c r="CD113" s="266"/>
      <c r="CE113" s="267"/>
      <c r="CF113" s="269"/>
      <c r="CG113" s="343"/>
      <c r="CH113" s="351"/>
      <c r="CI113" s="262"/>
      <c r="CJ113" s="263"/>
      <c r="CK113" s="358"/>
      <c r="CL113" s="265"/>
      <c r="CM113" s="266"/>
      <c r="CN113" s="267"/>
    </row>
    <row r="114" spans="1:92" ht="23.25" customHeight="1">
      <c r="A114" s="121">
        <v>90126</v>
      </c>
      <c r="B114" s="253" t="s">
        <v>174</v>
      </c>
      <c r="C114" s="254">
        <v>133</v>
      </c>
      <c r="D114" s="124">
        <f>(C114/C$111)*100</f>
        <v>48.014440433212997</v>
      </c>
      <c r="E114" s="125">
        <f t="shared" si="266"/>
        <v>6.8415637860082299</v>
      </c>
      <c r="F114" s="255">
        <v>17</v>
      </c>
      <c r="G114" s="127">
        <f t="shared" si="207"/>
        <v>12.781954887218044</v>
      </c>
      <c r="H114" s="128">
        <f t="shared" si="267"/>
        <v>6.1371841155234659</v>
      </c>
      <c r="I114" s="133">
        <f t="shared" si="268"/>
        <v>0.87448559670781889</v>
      </c>
      <c r="J114" s="254">
        <v>150</v>
      </c>
      <c r="K114" s="124">
        <f>(J114/J$111)*100</f>
        <v>57.915057915057908</v>
      </c>
      <c r="L114" s="125">
        <f t="shared" si="269"/>
        <v>8.0256821829855536</v>
      </c>
      <c r="M114" s="255">
        <v>10</v>
      </c>
      <c r="N114" s="127">
        <f t="shared" si="208"/>
        <v>6.666666666666667</v>
      </c>
      <c r="O114" s="128">
        <f t="shared" si="280"/>
        <v>3.8610038610038608</v>
      </c>
      <c r="P114" s="133">
        <f t="shared" si="270"/>
        <v>0.53504547886570353</v>
      </c>
      <c r="Q114" s="254">
        <v>131</v>
      </c>
      <c r="R114" s="124">
        <f>(Q114/Q$111)*100</f>
        <v>63.902439024390247</v>
      </c>
      <c r="S114" s="125">
        <f t="shared" si="271"/>
        <v>7.2656683305601781</v>
      </c>
      <c r="T114" s="255">
        <v>19</v>
      </c>
      <c r="U114" s="127">
        <f t="shared" si="209"/>
        <v>14.503816793893129</v>
      </c>
      <c r="V114" s="128">
        <f t="shared" si="282"/>
        <v>9.2682926829268286</v>
      </c>
      <c r="W114" s="133">
        <f t="shared" si="272"/>
        <v>1.0537992235163616</v>
      </c>
      <c r="X114" s="254">
        <v>99</v>
      </c>
      <c r="Y114" s="124">
        <f>(X114/X$111)*100</f>
        <v>56.25</v>
      </c>
      <c r="Z114" s="125">
        <f t="shared" si="273"/>
        <v>5.6831228473019513</v>
      </c>
      <c r="AA114" s="255">
        <v>11</v>
      </c>
      <c r="AB114" s="127">
        <f t="shared" si="214"/>
        <v>11.111111111111111</v>
      </c>
      <c r="AC114" s="128">
        <f t="shared" si="284"/>
        <v>6.25</v>
      </c>
      <c r="AD114" s="133">
        <f t="shared" si="274"/>
        <v>0.63145809414466125</v>
      </c>
      <c r="AE114" s="254">
        <v>111</v>
      </c>
      <c r="AF114" s="124">
        <f>(AE114/AE$111)*100</f>
        <v>66.467065868263475</v>
      </c>
      <c r="AG114" s="125">
        <f t="shared" si="275"/>
        <v>9.3988145639288749</v>
      </c>
      <c r="AH114" s="255">
        <v>4</v>
      </c>
      <c r="AI114" s="127">
        <f t="shared" si="215"/>
        <v>3.6036036036036037</v>
      </c>
      <c r="AJ114" s="128">
        <f t="shared" si="286"/>
        <v>2.3952095808383236</v>
      </c>
      <c r="AK114" s="133">
        <f t="shared" si="276"/>
        <v>0.33869602032176122</v>
      </c>
      <c r="AL114" s="254">
        <v>117</v>
      </c>
      <c r="AM114" s="124">
        <f>(AL114/AL$111)*100</f>
        <v>83.571428571428569</v>
      </c>
      <c r="AN114" s="125">
        <f>(AL114/$AL$128)*100</f>
        <v>8.7640449438202239</v>
      </c>
      <c r="AO114" s="255">
        <v>115</v>
      </c>
      <c r="AP114" s="127">
        <f t="shared" si="210"/>
        <v>98.290598290598282</v>
      </c>
      <c r="AQ114" s="128">
        <f t="shared" si="288"/>
        <v>82.142857142857139</v>
      </c>
      <c r="AR114" s="133">
        <f>(AO114/$AL$128)*100</f>
        <v>8.6142322097378283</v>
      </c>
      <c r="AS114" s="254"/>
      <c r="AT114" s="124"/>
      <c r="AU114" s="125"/>
      <c r="AV114" s="255"/>
      <c r="AW114" s="127"/>
      <c r="AX114" s="128"/>
      <c r="AY114" s="133"/>
      <c r="AZ114" s="254"/>
      <c r="BA114" s="124"/>
      <c r="BB114" s="125"/>
      <c r="BC114" s="255"/>
      <c r="BD114" s="127"/>
      <c r="BE114" s="128"/>
      <c r="BF114" s="133"/>
      <c r="BG114" s="256"/>
      <c r="BH114" s="124"/>
      <c r="BI114" s="125"/>
      <c r="BJ114" s="255"/>
      <c r="BK114" s="127"/>
      <c r="BL114" s="128"/>
      <c r="BM114" s="133"/>
      <c r="BN114" s="257"/>
      <c r="BO114" s="342"/>
      <c r="BP114" s="131"/>
      <c r="BQ114" s="124"/>
      <c r="BR114" s="125"/>
      <c r="BS114" s="357"/>
      <c r="BT114" s="127"/>
      <c r="BU114" s="128"/>
      <c r="BV114" s="133"/>
      <c r="BW114" s="257"/>
      <c r="BX114" s="342"/>
      <c r="BY114" s="131"/>
      <c r="BZ114" s="124"/>
      <c r="CA114" s="125"/>
      <c r="CB114" s="357"/>
      <c r="CC114" s="127"/>
      <c r="CD114" s="128"/>
      <c r="CE114" s="133"/>
      <c r="CF114" s="257"/>
      <c r="CG114" s="342"/>
      <c r="CH114" s="131"/>
      <c r="CI114" s="124"/>
      <c r="CJ114" s="125"/>
      <c r="CK114" s="357"/>
      <c r="CL114" s="127"/>
      <c r="CM114" s="128"/>
      <c r="CN114" s="133"/>
    </row>
    <row r="115" spans="1:92" s="242" customFormat="1" ht="23.25" customHeight="1">
      <c r="A115" s="305">
        <v>90306</v>
      </c>
      <c r="B115" s="306" t="s">
        <v>175</v>
      </c>
      <c r="C115" s="261">
        <f>SUM(C116)</f>
        <v>81</v>
      </c>
      <c r="D115" s="262">
        <f t="shared" si="278"/>
        <v>29.241877256317689</v>
      </c>
      <c r="E115" s="263">
        <f t="shared" si="266"/>
        <v>4.1666666666666661</v>
      </c>
      <c r="F115" s="264">
        <f>SUM(F116)</f>
        <v>10</v>
      </c>
      <c r="G115" s="265">
        <f t="shared" si="207"/>
        <v>12.345679012345679</v>
      </c>
      <c r="H115" s="266">
        <f t="shared" si="267"/>
        <v>3.6101083032490973</v>
      </c>
      <c r="I115" s="267">
        <f t="shared" si="268"/>
        <v>0.51440329218106995</v>
      </c>
      <c r="J115" s="261">
        <f>SUM(J116)</f>
        <v>52</v>
      </c>
      <c r="K115" s="262">
        <f t="shared" si="279"/>
        <v>20.077220077220076</v>
      </c>
      <c r="L115" s="263">
        <f t="shared" si="269"/>
        <v>2.7822364901016585</v>
      </c>
      <c r="M115" s="264">
        <f>SUM(M116)</f>
        <v>7</v>
      </c>
      <c r="N115" s="265">
        <f t="shared" si="208"/>
        <v>13.461538461538462</v>
      </c>
      <c r="O115" s="266">
        <f t="shared" si="280"/>
        <v>2.7027027027027026</v>
      </c>
      <c r="P115" s="267">
        <f t="shared" si="270"/>
        <v>0.37453183520599254</v>
      </c>
      <c r="Q115" s="261">
        <f>SUM(Q116)</f>
        <v>45</v>
      </c>
      <c r="R115" s="262">
        <f t="shared" si="281"/>
        <v>21.951219512195124</v>
      </c>
      <c r="S115" s="263">
        <f t="shared" si="271"/>
        <v>2.4958402662229617</v>
      </c>
      <c r="T115" s="264">
        <f>SUM(T116)</f>
        <v>18</v>
      </c>
      <c r="U115" s="265">
        <f t="shared" si="209"/>
        <v>40</v>
      </c>
      <c r="V115" s="266">
        <f t="shared" si="282"/>
        <v>8.7804878048780477</v>
      </c>
      <c r="W115" s="267">
        <f t="shared" si="272"/>
        <v>0.99833610648918469</v>
      </c>
      <c r="X115" s="261">
        <f>SUM(X116)</f>
        <v>46</v>
      </c>
      <c r="Y115" s="262">
        <f t="shared" si="283"/>
        <v>26.136363636363637</v>
      </c>
      <c r="Z115" s="263">
        <f t="shared" si="273"/>
        <v>2.640642939150402</v>
      </c>
      <c r="AA115" s="264">
        <f>SUM(AA116)</f>
        <v>6</v>
      </c>
      <c r="AB115" s="265">
        <f t="shared" si="214"/>
        <v>13.043478260869565</v>
      </c>
      <c r="AC115" s="266">
        <f t="shared" si="284"/>
        <v>3.4090909090909087</v>
      </c>
      <c r="AD115" s="267">
        <f t="shared" si="274"/>
        <v>0.34443168771526977</v>
      </c>
      <c r="AE115" s="261">
        <f>SUM(AE116)</f>
        <v>36</v>
      </c>
      <c r="AF115" s="262">
        <f t="shared" si="285"/>
        <v>21.556886227544911</v>
      </c>
      <c r="AG115" s="263">
        <f t="shared" si="275"/>
        <v>3.048264182895851</v>
      </c>
      <c r="AH115" s="264">
        <f>SUM(AH116)</f>
        <v>3</v>
      </c>
      <c r="AI115" s="265">
        <f t="shared" si="215"/>
        <v>8.3333333333333321</v>
      </c>
      <c r="AJ115" s="266">
        <f t="shared" si="286"/>
        <v>1.7964071856287425</v>
      </c>
      <c r="AK115" s="267">
        <f t="shared" si="276"/>
        <v>0.2540220152413209</v>
      </c>
      <c r="AL115" s="261"/>
      <c r="AM115" s="262"/>
      <c r="AN115" s="263"/>
      <c r="AO115" s="264"/>
      <c r="AP115" s="265"/>
      <c r="AQ115" s="266"/>
      <c r="AR115" s="267"/>
      <c r="AS115" s="261"/>
      <c r="AT115" s="262"/>
      <c r="AU115" s="263"/>
      <c r="AV115" s="264"/>
      <c r="AW115" s="265"/>
      <c r="AX115" s="266"/>
      <c r="AY115" s="267"/>
      <c r="AZ115" s="261"/>
      <c r="BA115" s="262"/>
      <c r="BB115" s="263"/>
      <c r="BC115" s="264"/>
      <c r="BD115" s="265"/>
      <c r="BE115" s="266"/>
      <c r="BF115" s="267"/>
      <c r="BG115" s="308"/>
      <c r="BH115" s="262"/>
      <c r="BI115" s="263"/>
      <c r="BJ115" s="264"/>
      <c r="BK115" s="265"/>
      <c r="BL115" s="266"/>
      <c r="BM115" s="267"/>
      <c r="BN115" s="269"/>
      <c r="BO115" s="343"/>
      <c r="BP115" s="351"/>
      <c r="BQ115" s="262"/>
      <c r="BR115" s="263"/>
      <c r="BS115" s="358"/>
      <c r="BT115" s="265"/>
      <c r="BU115" s="266"/>
      <c r="BV115" s="267"/>
      <c r="BW115" s="269"/>
      <c r="BX115" s="343"/>
      <c r="BY115" s="351"/>
      <c r="BZ115" s="262"/>
      <c r="CA115" s="263"/>
      <c r="CB115" s="358"/>
      <c r="CC115" s="265"/>
      <c r="CD115" s="266"/>
      <c r="CE115" s="267"/>
      <c r="CF115" s="269"/>
      <c r="CG115" s="343"/>
      <c r="CH115" s="351"/>
      <c r="CI115" s="262"/>
      <c r="CJ115" s="263"/>
      <c r="CK115" s="358"/>
      <c r="CL115" s="265"/>
      <c r="CM115" s="266"/>
      <c r="CN115" s="267"/>
    </row>
    <row r="116" spans="1:92" ht="23.25" customHeight="1">
      <c r="A116" s="121">
        <v>90316</v>
      </c>
      <c r="B116" s="253" t="s">
        <v>176</v>
      </c>
      <c r="C116" s="254">
        <v>81</v>
      </c>
      <c r="D116" s="124">
        <f t="shared" si="278"/>
        <v>29.241877256317689</v>
      </c>
      <c r="E116" s="125">
        <f t="shared" si="266"/>
        <v>4.1666666666666661</v>
      </c>
      <c r="F116" s="255">
        <v>10</v>
      </c>
      <c r="G116" s="127">
        <f t="shared" si="207"/>
        <v>12.345679012345679</v>
      </c>
      <c r="H116" s="128">
        <f t="shared" si="267"/>
        <v>3.6101083032490973</v>
      </c>
      <c r="I116" s="133">
        <f t="shared" si="268"/>
        <v>0.51440329218106995</v>
      </c>
      <c r="J116" s="254">
        <v>52</v>
      </c>
      <c r="K116" s="124">
        <f t="shared" si="279"/>
        <v>20.077220077220076</v>
      </c>
      <c r="L116" s="125">
        <f t="shared" si="269"/>
        <v>2.7822364901016585</v>
      </c>
      <c r="M116" s="255">
        <v>7</v>
      </c>
      <c r="N116" s="127">
        <f t="shared" si="208"/>
        <v>13.461538461538462</v>
      </c>
      <c r="O116" s="128">
        <f t="shared" si="280"/>
        <v>2.7027027027027026</v>
      </c>
      <c r="P116" s="133">
        <f t="shared" si="270"/>
        <v>0.37453183520599254</v>
      </c>
      <c r="Q116" s="254">
        <v>45</v>
      </c>
      <c r="R116" s="124">
        <f t="shared" si="281"/>
        <v>21.951219512195124</v>
      </c>
      <c r="S116" s="125">
        <f t="shared" si="271"/>
        <v>2.4958402662229617</v>
      </c>
      <c r="T116" s="255">
        <v>18</v>
      </c>
      <c r="U116" s="127">
        <f t="shared" si="209"/>
        <v>40</v>
      </c>
      <c r="V116" s="128">
        <f t="shared" si="282"/>
        <v>8.7804878048780477</v>
      </c>
      <c r="W116" s="133">
        <f t="shared" si="272"/>
        <v>0.99833610648918469</v>
      </c>
      <c r="X116" s="254">
        <v>46</v>
      </c>
      <c r="Y116" s="124">
        <f t="shared" si="283"/>
        <v>26.136363636363637</v>
      </c>
      <c r="Z116" s="125">
        <f t="shared" si="273"/>
        <v>2.640642939150402</v>
      </c>
      <c r="AA116" s="255">
        <v>6</v>
      </c>
      <c r="AB116" s="127">
        <f t="shared" si="214"/>
        <v>13.043478260869565</v>
      </c>
      <c r="AC116" s="128">
        <f t="shared" si="284"/>
        <v>3.4090909090909087</v>
      </c>
      <c r="AD116" s="133">
        <f t="shared" si="274"/>
        <v>0.34443168771526977</v>
      </c>
      <c r="AE116" s="254">
        <v>36</v>
      </c>
      <c r="AF116" s="124">
        <f t="shared" si="285"/>
        <v>21.556886227544911</v>
      </c>
      <c r="AG116" s="125">
        <f t="shared" si="275"/>
        <v>3.048264182895851</v>
      </c>
      <c r="AH116" s="255">
        <v>3</v>
      </c>
      <c r="AI116" s="127">
        <f t="shared" si="215"/>
        <v>8.3333333333333321</v>
      </c>
      <c r="AJ116" s="128">
        <f t="shared" si="286"/>
        <v>1.7964071856287425</v>
      </c>
      <c r="AK116" s="133">
        <f t="shared" si="276"/>
        <v>0.2540220152413209</v>
      </c>
      <c r="AL116" s="254"/>
      <c r="AM116" s="124"/>
      <c r="AN116" s="125"/>
      <c r="AO116" s="255"/>
      <c r="AP116" s="127"/>
      <c r="AQ116" s="128"/>
      <c r="AR116" s="133"/>
      <c r="AS116" s="254"/>
      <c r="AT116" s="124"/>
      <c r="AU116" s="125"/>
      <c r="AV116" s="255"/>
      <c r="AW116" s="127"/>
      <c r="AX116" s="128"/>
      <c r="AY116" s="133"/>
      <c r="AZ116" s="254"/>
      <c r="BA116" s="124"/>
      <c r="BB116" s="125"/>
      <c r="BC116" s="255"/>
      <c r="BD116" s="127"/>
      <c r="BE116" s="128"/>
      <c r="BF116" s="133"/>
      <c r="BG116" s="256"/>
      <c r="BH116" s="124"/>
      <c r="BI116" s="125"/>
      <c r="BJ116" s="255"/>
      <c r="BK116" s="127"/>
      <c r="BL116" s="128"/>
      <c r="BM116" s="133"/>
      <c r="BN116" s="257"/>
      <c r="BO116" s="342"/>
      <c r="BP116" s="131"/>
      <c r="BQ116" s="124"/>
      <c r="BR116" s="125"/>
      <c r="BS116" s="357"/>
      <c r="BT116" s="127"/>
      <c r="BU116" s="128"/>
      <c r="BV116" s="133"/>
      <c r="BW116" s="257"/>
      <c r="BX116" s="342"/>
      <c r="BY116" s="131"/>
      <c r="BZ116" s="124"/>
      <c r="CA116" s="125"/>
      <c r="CB116" s="357"/>
      <c r="CC116" s="127"/>
      <c r="CD116" s="128"/>
      <c r="CE116" s="133"/>
      <c r="CF116" s="257"/>
      <c r="CG116" s="342"/>
      <c r="CH116" s="131"/>
      <c r="CI116" s="124"/>
      <c r="CJ116" s="125"/>
      <c r="CK116" s="357"/>
      <c r="CL116" s="127"/>
      <c r="CM116" s="128"/>
      <c r="CN116" s="133"/>
    </row>
    <row r="117" spans="1:92" ht="23.25" customHeight="1">
      <c r="A117" s="206">
        <v>90127</v>
      </c>
      <c r="B117" s="317" t="s">
        <v>174</v>
      </c>
      <c r="C117" s="287"/>
      <c r="D117" s="170"/>
      <c r="E117" s="171"/>
      <c r="F117" s="288"/>
      <c r="G117" s="173"/>
      <c r="H117" s="174"/>
      <c r="I117" s="179"/>
      <c r="J117" s="287"/>
      <c r="K117" s="170"/>
      <c r="L117" s="171"/>
      <c r="M117" s="288"/>
      <c r="N117" s="173"/>
      <c r="O117" s="174"/>
      <c r="P117" s="179"/>
      <c r="Q117" s="287"/>
      <c r="R117" s="170"/>
      <c r="S117" s="171"/>
      <c r="T117" s="288"/>
      <c r="U117" s="173"/>
      <c r="V117" s="174"/>
      <c r="W117" s="179"/>
      <c r="X117" s="287"/>
      <c r="Y117" s="170"/>
      <c r="Z117" s="171"/>
      <c r="AA117" s="288"/>
      <c r="AB117" s="173"/>
      <c r="AC117" s="174"/>
      <c r="AD117" s="179"/>
      <c r="AE117" s="287"/>
      <c r="AF117" s="170"/>
      <c r="AG117" s="171"/>
      <c r="AH117" s="288"/>
      <c r="AI117" s="173"/>
      <c r="AJ117" s="174"/>
      <c r="AK117" s="179"/>
      <c r="AL117" s="287"/>
      <c r="AM117" s="170"/>
      <c r="AN117" s="171"/>
      <c r="AO117" s="288"/>
      <c r="AP117" s="173"/>
      <c r="AQ117" s="174"/>
      <c r="AR117" s="179"/>
      <c r="AS117" s="287">
        <v>121</v>
      </c>
      <c r="AT117" s="170">
        <f>(AS117/AS$111)*100</f>
        <v>61.734693877551017</v>
      </c>
      <c r="AU117" s="171">
        <f t="shared" ref="AU117:AU123" si="295">(AS117/$AS$128)*100</f>
        <v>7.0389761489237923</v>
      </c>
      <c r="AV117" s="288">
        <v>14</v>
      </c>
      <c r="AW117" s="173">
        <f>(AV117/AS117)*100</f>
        <v>11.570247933884298</v>
      </c>
      <c r="AX117" s="174">
        <f>(AV117/$AS$111)*100</f>
        <v>7.1428571428571423</v>
      </c>
      <c r="AY117" s="179">
        <f t="shared" ref="AY117:AY123" si="296">(AV117/$AS$128)*100</f>
        <v>0.81442699243746364</v>
      </c>
      <c r="AZ117" s="287">
        <v>110</v>
      </c>
      <c r="BA117" s="170">
        <f>(AZ117/AZ$111)*100</f>
        <v>63.953488372093027</v>
      </c>
      <c r="BB117" s="171">
        <f t="shared" ref="BB117:BB123" si="297">(AZ117/$AZ$128)*100</f>
        <v>6.9138906348208673</v>
      </c>
      <c r="BC117" s="288"/>
      <c r="BD117" s="173"/>
      <c r="BE117" s="174"/>
      <c r="BF117" s="179"/>
      <c r="BG117" s="289">
        <v>171</v>
      </c>
      <c r="BH117" s="170">
        <f>(BG117/BG$111)*100</f>
        <v>71.25</v>
      </c>
      <c r="BI117" s="171">
        <f t="shared" ref="BI117:BI123" si="298">(BG117/$BG$128)*100</f>
        <v>10.357359176256814</v>
      </c>
      <c r="BJ117" s="288">
        <v>9</v>
      </c>
      <c r="BK117" s="173">
        <f>(BJ117/BG117)*100</f>
        <v>5.2631578947368416</v>
      </c>
      <c r="BL117" s="174">
        <f>(BJ117/$BG$111)*100</f>
        <v>3.75</v>
      </c>
      <c r="BM117" s="179">
        <f t="shared" ref="BM117:BM123" si="299">(BJ117/$BG$128)*100</f>
        <v>0.54512416717141132</v>
      </c>
      <c r="BN117" s="290">
        <v>186</v>
      </c>
      <c r="BO117" s="346"/>
      <c r="BP117" s="177">
        <f t="shared" si="180"/>
        <v>186</v>
      </c>
      <c r="BQ117" s="170">
        <f>(BP117/BP$111)*100</f>
        <v>80.172413793103445</v>
      </c>
      <c r="BR117" s="171">
        <f t="shared" ref="BR117:BR123" si="300">(BP117/$BP$128)*100</f>
        <v>12.408272181454302</v>
      </c>
      <c r="BS117" s="361">
        <v>20</v>
      </c>
      <c r="BT117" s="173">
        <f t="shared" ref="BT117:BT123" si="301">(BS117/BP117)*100</f>
        <v>10.75268817204301</v>
      </c>
      <c r="BU117" s="174">
        <f>(BS117/BP$111)*100</f>
        <v>8.6206896551724146</v>
      </c>
      <c r="BV117" s="179">
        <f t="shared" ref="BV117:BV123" si="302">(BS117/$BP$128)*100</f>
        <v>1.3342228152101401</v>
      </c>
      <c r="BW117" s="290">
        <v>198</v>
      </c>
      <c r="BX117" s="346"/>
      <c r="BY117" s="177">
        <f t="shared" ref="BY117:BY121" si="303">SUM(BW117:BX117)</f>
        <v>198</v>
      </c>
      <c r="BZ117" s="170">
        <f>(BY117/BY$111)*100</f>
        <v>80.487804878048792</v>
      </c>
      <c r="CA117" s="171">
        <f t="shared" ref="CA117:CA122" si="304">(BY117/$BY$128)*100</f>
        <v>13.730929264909847</v>
      </c>
      <c r="CB117" s="361">
        <f>BY117-175</f>
        <v>23</v>
      </c>
      <c r="CC117" s="173">
        <f t="shared" ref="CC117:CC122" si="305">(CB117/BY117)*100</f>
        <v>11.616161616161616</v>
      </c>
      <c r="CD117" s="174">
        <f>(CB117/BY$111)*100</f>
        <v>9.3495934959349594</v>
      </c>
      <c r="CE117" s="179">
        <f t="shared" ref="CE117:CE122" si="306">(CB117/$BY$128)*100</f>
        <v>1.59500693481276</v>
      </c>
      <c r="CF117" s="290">
        <v>109</v>
      </c>
      <c r="CG117" s="346"/>
      <c r="CH117" s="177">
        <f t="shared" ref="CH117:CH122" si="307">SUM(CF117:CG117)</f>
        <v>109</v>
      </c>
      <c r="CI117" s="170">
        <f>(CH117/CH$111)*100</f>
        <v>60.22099447513812</v>
      </c>
      <c r="CJ117" s="171">
        <f t="shared" si="177"/>
        <v>7.0413436692506464</v>
      </c>
      <c r="CK117" s="361">
        <f>CH117-92</f>
        <v>17</v>
      </c>
      <c r="CL117" s="173">
        <f t="shared" si="178"/>
        <v>15.596330275229359</v>
      </c>
      <c r="CM117" s="174">
        <f>(CK117/CH$111)*100</f>
        <v>9.3922651933701662</v>
      </c>
      <c r="CN117" s="179">
        <f t="shared" si="179"/>
        <v>1.0981912144702841</v>
      </c>
    </row>
    <row r="118" spans="1:92" ht="23.25" customHeight="1">
      <c r="A118" s="121">
        <v>90317</v>
      </c>
      <c r="B118" s="253" t="s">
        <v>176</v>
      </c>
      <c r="C118" s="254"/>
      <c r="D118" s="124"/>
      <c r="E118" s="125"/>
      <c r="F118" s="255"/>
      <c r="G118" s="127"/>
      <c r="H118" s="128"/>
      <c r="I118" s="133"/>
      <c r="J118" s="254"/>
      <c r="K118" s="124"/>
      <c r="L118" s="125"/>
      <c r="M118" s="255"/>
      <c r="N118" s="127"/>
      <c r="O118" s="128"/>
      <c r="P118" s="133"/>
      <c r="Q118" s="254"/>
      <c r="R118" s="124"/>
      <c r="S118" s="125"/>
      <c r="T118" s="255"/>
      <c r="U118" s="127"/>
      <c r="V118" s="128"/>
      <c r="W118" s="133"/>
      <c r="X118" s="254"/>
      <c r="Y118" s="124"/>
      <c r="Z118" s="125"/>
      <c r="AA118" s="255"/>
      <c r="AB118" s="127"/>
      <c r="AC118" s="128"/>
      <c r="AD118" s="133"/>
      <c r="AE118" s="254"/>
      <c r="AF118" s="124"/>
      <c r="AG118" s="125"/>
      <c r="AH118" s="255"/>
      <c r="AI118" s="127"/>
      <c r="AJ118" s="128"/>
      <c r="AK118" s="133"/>
      <c r="AL118" s="254"/>
      <c r="AM118" s="124"/>
      <c r="AN118" s="125"/>
      <c r="AO118" s="255"/>
      <c r="AP118" s="127"/>
      <c r="AQ118" s="128"/>
      <c r="AR118" s="133"/>
      <c r="AS118" s="254">
        <v>42</v>
      </c>
      <c r="AT118" s="124">
        <f t="shared" si="289"/>
        <v>21.428571428571427</v>
      </c>
      <c r="AU118" s="125">
        <f t="shared" si="295"/>
        <v>2.4432809773123907</v>
      </c>
      <c r="AV118" s="255">
        <v>9</v>
      </c>
      <c r="AW118" s="127">
        <f t="shared" si="211"/>
        <v>21.428571428571427</v>
      </c>
      <c r="AX118" s="128">
        <f t="shared" si="290"/>
        <v>4.591836734693878</v>
      </c>
      <c r="AY118" s="133">
        <f t="shared" si="296"/>
        <v>0.52356020942408377</v>
      </c>
      <c r="AZ118" s="254">
        <v>48</v>
      </c>
      <c r="BA118" s="124">
        <f t="shared" si="291"/>
        <v>27.906976744186046</v>
      </c>
      <c r="BB118" s="125">
        <f t="shared" si="297"/>
        <v>3.0169704588309241</v>
      </c>
      <c r="BC118" s="255">
        <v>9</v>
      </c>
      <c r="BD118" s="127">
        <f t="shared" si="212"/>
        <v>18.75</v>
      </c>
      <c r="BE118" s="128">
        <f t="shared" si="292"/>
        <v>5.2325581395348841</v>
      </c>
      <c r="BF118" s="133">
        <f t="shared" ref="BF118:BF123" si="308">(BC118/$AZ$128)*100</f>
        <v>0.56568196103079826</v>
      </c>
      <c r="BG118" s="256">
        <v>49</v>
      </c>
      <c r="BH118" s="124">
        <f t="shared" si="293"/>
        <v>20.416666666666668</v>
      </c>
      <c r="BI118" s="125">
        <f t="shared" si="298"/>
        <v>2.9678982434887948</v>
      </c>
      <c r="BJ118" s="255">
        <v>8</v>
      </c>
      <c r="BK118" s="127">
        <f t="shared" si="213"/>
        <v>16.326530612244898</v>
      </c>
      <c r="BL118" s="128">
        <f t="shared" si="294"/>
        <v>3.3333333333333335</v>
      </c>
      <c r="BM118" s="133">
        <f t="shared" si="299"/>
        <v>0.48455481526347666</v>
      </c>
      <c r="BN118" s="257">
        <v>18</v>
      </c>
      <c r="BO118" s="342"/>
      <c r="BP118" s="131">
        <f t="shared" si="180"/>
        <v>18</v>
      </c>
      <c r="BQ118" s="124">
        <f>(BP118/BP$111)*100</f>
        <v>7.7586206896551726</v>
      </c>
      <c r="BR118" s="125">
        <f t="shared" si="300"/>
        <v>1.2008005336891261</v>
      </c>
      <c r="BS118" s="357">
        <v>2</v>
      </c>
      <c r="BT118" s="127">
        <f t="shared" si="301"/>
        <v>11.111111111111111</v>
      </c>
      <c r="BU118" s="128">
        <f>(BS118/BP$111)*100</f>
        <v>0.86206896551724133</v>
      </c>
      <c r="BV118" s="133">
        <f t="shared" si="302"/>
        <v>0.13342228152101399</v>
      </c>
      <c r="BW118" s="257">
        <v>33</v>
      </c>
      <c r="BX118" s="342"/>
      <c r="BY118" s="131">
        <f t="shared" si="303"/>
        <v>33</v>
      </c>
      <c r="BZ118" s="124">
        <f>(BY118/BY$111)*100</f>
        <v>13.414634146341465</v>
      </c>
      <c r="CA118" s="125">
        <f t="shared" si="304"/>
        <v>2.2884882108183078</v>
      </c>
      <c r="CB118" s="357">
        <f>BY118-23</f>
        <v>10</v>
      </c>
      <c r="CC118" s="127">
        <f t="shared" si="305"/>
        <v>30.303030303030305</v>
      </c>
      <c r="CD118" s="128">
        <f>(CB118/BY$111)*100</f>
        <v>4.0650406504065035</v>
      </c>
      <c r="CE118" s="133">
        <f t="shared" si="306"/>
        <v>0.69348127600554788</v>
      </c>
      <c r="CF118" s="257">
        <v>58</v>
      </c>
      <c r="CG118" s="342"/>
      <c r="CH118" s="131">
        <f t="shared" si="307"/>
        <v>58</v>
      </c>
      <c r="CI118" s="124">
        <f>(CH118/CH$111)*100</f>
        <v>32.044198895027627</v>
      </c>
      <c r="CJ118" s="125">
        <f t="shared" si="177"/>
        <v>3.7467700258397936</v>
      </c>
      <c r="CK118" s="357">
        <f>CH118-44</f>
        <v>14</v>
      </c>
      <c r="CL118" s="127">
        <f t="shared" si="178"/>
        <v>24.137931034482758</v>
      </c>
      <c r="CM118" s="128">
        <f>(CK118/CH$111)*100</f>
        <v>7.7348066298342539</v>
      </c>
      <c r="CN118" s="133">
        <f t="shared" si="179"/>
        <v>0.90439276485788112</v>
      </c>
    </row>
    <row r="119" spans="1:92" s="242" customFormat="1" ht="23.25" customHeight="1">
      <c r="A119" s="420" t="s">
        <v>131</v>
      </c>
      <c r="B119" s="421"/>
      <c r="C119" s="243">
        <f>SUM(C120)</f>
        <v>63</v>
      </c>
      <c r="D119" s="244">
        <f t="shared" si="278"/>
        <v>22.743682310469314</v>
      </c>
      <c r="E119" s="250">
        <f>(C119/$C$128)*100</f>
        <v>3.2407407407407405</v>
      </c>
      <c r="F119" s="246"/>
      <c r="G119" s="247"/>
      <c r="H119" s="248"/>
      <c r="I119" s="249"/>
      <c r="J119" s="243">
        <f>SUM(J120)</f>
        <v>57</v>
      </c>
      <c r="K119" s="244">
        <f t="shared" si="279"/>
        <v>22.007722007722009</v>
      </c>
      <c r="L119" s="250">
        <f>(J119/$J$128)*100</f>
        <v>3.0497592295345104</v>
      </c>
      <c r="M119" s="246">
        <f>SUM(M120)</f>
        <v>3</v>
      </c>
      <c r="N119" s="247">
        <f t="shared" si="208"/>
        <v>5.2631578947368416</v>
      </c>
      <c r="O119" s="248">
        <f t="shared" si="280"/>
        <v>1.1583011583011582</v>
      </c>
      <c r="P119" s="249">
        <f>(M119/$J$128)*100</f>
        <v>0.16051364365971107</v>
      </c>
      <c r="Q119" s="243">
        <f>SUM(Q120)</f>
        <v>29</v>
      </c>
      <c r="R119" s="244">
        <f t="shared" si="281"/>
        <v>14.146341463414632</v>
      </c>
      <c r="S119" s="250">
        <f>(Q119/$Q$128)*100</f>
        <v>1.6084303937881308</v>
      </c>
      <c r="T119" s="246">
        <f>SUM(T120)</f>
        <v>12</v>
      </c>
      <c r="U119" s="247">
        <f t="shared" si="209"/>
        <v>41.379310344827587</v>
      </c>
      <c r="V119" s="248">
        <f t="shared" si="282"/>
        <v>5.8536585365853666</v>
      </c>
      <c r="W119" s="249">
        <f>(T119/$Q$128)*100</f>
        <v>0.66555740432612309</v>
      </c>
      <c r="X119" s="243">
        <f>SUM(X120)</f>
        <v>31</v>
      </c>
      <c r="Y119" s="244">
        <f t="shared" si="283"/>
        <v>17.613636363636363</v>
      </c>
      <c r="Z119" s="250">
        <f t="shared" ref="Z119:Z123" si="309">(X119/$X$128)*100</f>
        <v>1.7795637198622274</v>
      </c>
      <c r="AA119" s="246">
        <f>SUM(AA120)</f>
        <v>6</v>
      </c>
      <c r="AB119" s="247">
        <f t="shared" si="214"/>
        <v>19.35483870967742</v>
      </c>
      <c r="AC119" s="248">
        <f t="shared" si="284"/>
        <v>3.4090909090909087</v>
      </c>
      <c r="AD119" s="249">
        <f t="shared" ref="AD119:AD123" si="310">(AA119/$X$128)*100</f>
        <v>0.34443168771526977</v>
      </c>
      <c r="AE119" s="243">
        <f>SUM(AE120)</f>
        <v>20</v>
      </c>
      <c r="AF119" s="244">
        <f t="shared" si="285"/>
        <v>11.976047904191617</v>
      </c>
      <c r="AG119" s="250">
        <f t="shared" ref="AG119:AG123" si="311">(AE119/$AE$128)*100</f>
        <v>1.6934801016088061</v>
      </c>
      <c r="AH119" s="246">
        <f>SUM(AH120)</f>
        <v>1</v>
      </c>
      <c r="AI119" s="247">
        <f t="shared" si="215"/>
        <v>5</v>
      </c>
      <c r="AJ119" s="248">
        <f t="shared" si="286"/>
        <v>0.5988023952095809</v>
      </c>
      <c r="AK119" s="249">
        <f t="shared" ref="AK119:AK123" si="312">(AH119/$AE$128)*100</f>
        <v>8.4674005080440304E-2</v>
      </c>
      <c r="AL119" s="243">
        <f>SUM(AL120)</f>
        <v>23</v>
      </c>
      <c r="AM119" s="244">
        <f t="shared" si="287"/>
        <v>16.428571428571427</v>
      </c>
      <c r="AN119" s="250">
        <f t="shared" ref="AN119:AN123" si="313">(AL119/$AL$128)*100</f>
        <v>1.7228464419475655</v>
      </c>
      <c r="AO119" s="246">
        <f>SUM(AO120)</f>
        <v>3</v>
      </c>
      <c r="AP119" s="247">
        <f t="shared" si="210"/>
        <v>13.043478260869565</v>
      </c>
      <c r="AQ119" s="248">
        <f t="shared" si="288"/>
        <v>2.1428571428571428</v>
      </c>
      <c r="AR119" s="249">
        <f t="shared" ref="AR119:AR123" si="314">(AO119/$AL$128)*100</f>
        <v>0.22471910112359553</v>
      </c>
      <c r="AS119" s="243">
        <f>SUM(AS120)</f>
        <v>33</v>
      </c>
      <c r="AT119" s="244">
        <f t="shared" si="289"/>
        <v>16.836734693877549</v>
      </c>
      <c r="AU119" s="250">
        <f t="shared" si="295"/>
        <v>1.9197207678883073</v>
      </c>
      <c r="AV119" s="246">
        <f>SUM(AV120)</f>
        <v>5</v>
      </c>
      <c r="AW119" s="247">
        <f t="shared" si="211"/>
        <v>15.151515151515152</v>
      </c>
      <c r="AX119" s="248">
        <f t="shared" si="290"/>
        <v>2.5510204081632653</v>
      </c>
      <c r="AY119" s="249">
        <f t="shared" si="296"/>
        <v>0.29086678301337987</v>
      </c>
      <c r="AZ119" s="243">
        <f>SUM(AZ120)</f>
        <v>14</v>
      </c>
      <c r="BA119" s="244">
        <f t="shared" si="291"/>
        <v>8.1395348837209305</v>
      </c>
      <c r="BB119" s="250">
        <f t="shared" si="297"/>
        <v>0.87994971715901948</v>
      </c>
      <c r="BC119" s="246">
        <f>SUM(BC120)</f>
        <v>1</v>
      </c>
      <c r="BD119" s="247">
        <f t="shared" si="212"/>
        <v>7.1428571428571423</v>
      </c>
      <c r="BE119" s="248">
        <f t="shared" si="292"/>
        <v>0.58139534883720934</v>
      </c>
      <c r="BF119" s="249">
        <f t="shared" si="308"/>
        <v>6.2853551225644247E-2</v>
      </c>
      <c r="BG119" s="279">
        <f>SUM(BG120)</f>
        <v>20</v>
      </c>
      <c r="BH119" s="244">
        <f t="shared" si="293"/>
        <v>8.3333333333333321</v>
      </c>
      <c r="BI119" s="250">
        <f t="shared" si="298"/>
        <v>1.2113870381586918</v>
      </c>
      <c r="BJ119" s="246">
        <f>SUM(BJ120)</f>
        <v>2</v>
      </c>
      <c r="BK119" s="247">
        <f t="shared" si="213"/>
        <v>10</v>
      </c>
      <c r="BL119" s="248">
        <f t="shared" si="294"/>
        <v>0.83333333333333337</v>
      </c>
      <c r="BM119" s="249">
        <f t="shared" si="299"/>
        <v>0.12113870381586916</v>
      </c>
      <c r="BN119" s="252">
        <f>SUM(BN120)</f>
        <v>28</v>
      </c>
      <c r="BO119" s="341">
        <f>SUM(BO120)</f>
        <v>0</v>
      </c>
      <c r="BP119" s="350">
        <f t="shared" si="180"/>
        <v>28</v>
      </c>
      <c r="BQ119" s="244">
        <f>(BP119/BP$111)*100</f>
        <v>12.068965517241379</v>
      </c>
      <c r="BR119" s="250">
        <f t="shared" si="300"/>
        <v>1.8679119412941962</v>
      </c>
      <c r="BS119" s="356">
        <f>SUM(BS120)</f>
        <v>2</v>
      </c>
      <c r="BT119" s="247">
        <f t="shared" si="301"/>
        <v>7.1428571428571423</v>
      </c>
      <c r="BU119" s="248">
        <f>(BS119/BP$111)*100</f>
        <v>0.86206896551724133</v>
      </c>
      <c r="BV119" s="249">
        <f t="shared" si="302"/>
        <v>0.13342228152101399</v>
      </c>
      <c r="BW119" s="252">
        <f>SUM(BW120)</f>
        <v>15</v>
      </c>
      <c r="BX119" s="341">
        <f>SUM(BX120)</f>
        <v>0</v>
      </c>
      <c r="BY119" s="350">
        <f t="shared" si="303"/>
        <v>15</v>
      </c>
      <c r="BZ119" s="244">
        <f>(BY119/BY$111)*100</f>
        <v>6.0975609756097562</v>
      </c>
      <c r="CA119" s="250">
        <f t="shared" si="304"/>
        <v>1.0402219140083218</v>
      </c>
      <c r="CB119" s="356">
        <f>SUM(CB120)</f>
        <v>0</v>
      </c>
      <c r="CC119" s="247">
        <f t="shared" si="305"/>
        <v>0</v>
      </c>
      <c r="CD119" s="248">
        <f>(CB119/BY$111)*100</f>
        <v>0</v>
      </c>
      <c r="CE119" s="249">
        <f t="shared" si="306"/>
        <v>0</v>
      </c>
      <c r="CF119" s="252">
        <f>SUM(CF120)</f>
        <v>14</v>
      </c>
      <c r="CG119" s="341">
        <f>SUM(CG120)</f>
        <v>0</v>
      </c>
      <c r="CH119" s="350">
        <f t="shared" si="307"/>
        <v>14</v>
      </c>
      <c r="CI119" s="244">
        <f>(CH119/CH$111)*100</f>
        <v>7.7348066298342539</v>
      </c>
      <c r="CJ119" s="250">
        <f t="shared" si="177"/>
        <v>0.90439276485788112</v>
      </c>
      <c r="CK119" s="356">
        <f>SUM(CK120)</f>
        <v>1</v>
      </c>
      <c r="CL119" s="247">
        <f t="shared" si="178"/>
        <v>7.1428571428571423</v>
      </c>
      <c r="CM119" s="248">
        <f>(CK119/CH$111)*100</f>
        <v>0.55248618784530379</v>
      </c>
      <c r="CN119" s="249">
        <f t="shared" si="179"/>
        <v>6.4599483204134375E-2</v>
      </c>
    </row>
    <row r="120" spans="1:92" ht="23.25" customHeight="1">
      <c r="A120" s="121">
        <v>90206</v>
      </c>
      <c r="B120" s="253" t="s">
        <v>177</v>
      </c>
      <c r="C120" s="254">
        <v>63</v>
      </c>
      <c r="D120" s="124">
        <f t="shared" si="278"/>
        <v>22.743682310469314</v>
      </c>
      <c r="E120" s="125">
        <f>(C120/$C$128)*100</f>
        <v>3.2407407407407405</v>
      </c>
      <c r="F120" s="255"/>
      <c r="G120" s="127"/>
      <c r="H120" s="128"/>
      <c r="I120" s="133"/>
      <c r="J120" s="254">
        <v>57</v>
      </c>
      <c r="K120" s="124">
        <f t="shared" si="279"/>
        <v>22.007722007722009</v>
      </c>
      <c r="L120" s="125">
        <f>(J120/$J$128)*100</f>
        <v>3.0497592295345104</v>
      </c>
      <c r="M120" s="255">
        <v>3</v>
      </c>
      <c r="N120" s="127">
        <f t="shared" si="208"/>
        <v>5.2631578947368416</v>
      </c>
      <c r="O120" s="128">
        <f t="shared" si="280"/>
        <v>1.1583011583011582</v>
      </c>
      <c r="P120" s="133">
        <f>(M120/$J$128)*100</f>
        <v>0.16051364365971107</v>
      </c>
      <c r="Q120" s="254">
        <v>29</v>
      </c>
      <c r="R120" s="124">
        <f t="shared" si="281"/>
        <v>14.146341463414632</v>
      </c>
      <c r="S120" s="125">
        <f>(Q120/$Q$128)*100</f>
        <v>1.6084303937881308</v>
      </c>
      <c r="T120" s="255">
        <v>12</v>
      </c>
      <c r="U120" s="127">
        <f t="shared" si="209"/>
        <v>41.379310344827587</v>
      </c>
      <c r="V120" s="128">
        <f t="shared" si="282"/>
        <v>5.8536585365853666</v>
      </c>
      <c r="W120" s="133">
        <f>(T120/$Q$128)*100</f>
        <v>0.66555740432612309</v>
      </c>
      <c r="X120" s="254">
        <v>31</v>
      </c>
      <c r="Y120" s="124">
        <f t="shared" si="283"/>
        <v>17.613636363636363</v>
      </c>
      <c r="Z120" s="125">
        <f t="shared" si="309"/>
        <v>1.7795637198622274</v>
      </c>
      <c r="AA120" s="255">
        <v>6</v>
      </c>
      <c r="AB120" s="127">
        <f t="shared" si="214"/>
        <v>19.35483870967742</v>
      </c>
      <c r="AC120" s="128">
        <f t="shared" si="284"/>
        <v>3.4090909090909087</v>
      </c>
      <c r="AD120" s="133">
        <f t="shared" si="310"/>
        <v>0.34443168771526977</v>
      </c>
      <c r="AE120" s="254">
        <v>20</v>
      </c>
      <c r="AF120" s="124">
        <f t="shared" si="285"/>
        <v>11.976047904191617</v>
      </c>
      <c r="AG120" s="125">
        <f t="shared" si="311"/>
        <v>1.6934801016088061</v>
      </c>
      <c r="AH120" s="255">
        <v>1</v>
      </c>
      <c r="AI120" s="127">
        <f t="shared" si="215"/>
        <v>5</v>
      </c>
      <c r="AJ120" s="128">
        <f t="shared" si="286"/>
        <v>0.5988023952095809</v>
      </c>
      <c r="AK120" s="133">
        <f t="shared" si="312"/>
        <v>8.4674005080440304E-2</v>
      </c>
      <c r="AL120" s="254">
        <v>23</v>
      </c>
      <c r="AM120" s="124">
        <f t="shared" si="287"/>
        <v>16.428571428571427</v>
      </c>
      <c r="AN120" s="125">
        <f t="shared" si="313"/>
        <v>1.7228464419475655</v>
      </c>
      <c r="AO120" s="255">
        <v>3</v>
      </c>
      <c r="AP120" s="127">
        <f t="shared" si="210"/>
        <v>13.043478260869565</v>
      </c>
      <c r="AQ120" s="128">
        <f t="shared" si="288"/>
        <v>2.1428571428571428</v>
      </c>
      <c r="AR120" s="133">
        <f t="shared" si="314"/>
        <v>0.22471910112359553</v>
      </c>
      <c r="AS120" s="254">
        <v>33</v>
      </c>
      <c r="AT120" s="124">
        <f t="shared" si="289"/>
        <v>16.836734693877549</v>
      </c>
      <c r="AU120" s="125">
        <f t="shared" si="295"/>
        <v>1.9197207678883073</v>
      </c>
      <c r="AV120" s="255">
        <v>5</v>
      </c>
      <c r="AW120" s="127">
        <f t="shared" si="211"/>
        <v>15.151515151515152</v>
      </c>
      <c r="AX120" s="128">
        <f t="shared" si="290"/>
        <v>2.5510204081632653</v>
      </c>
      <c r="AY120" s="133">
        <f t="shared" si="296"/>
        <v>0.29086678301337987</v>
      </c>
      <c r="AZ120" s="254">
        <v>14</v>
      </c>
      <c r="BA120" s="124">
        <f t="shared" si="291"/>
        <v>8.1395348837209305</v>
      </c>
      <c r="BB120" s="125">
        <f t="shared" si="297"/>
        <v>0.87994971715901948</v>
      </c>
      <c r="BC120" s="255">
        <v>1</v>
      </c>
      <c r="BD120" s="127">
        <f t="shared" si="212"/>
        <v>7.1428571428571423</v>
      </c>
      <c r="BE120" s="128">
        <f t="shared" si="292"/>
        <v>0.58139534883720934</v>
      </c>
      <c r="BF120" s="133">
        <f t="shared" si="308"/>
        <v>6.2853551225644247E-2</v>
      </c>
      <c r="BG120" s="256">
        <v>20</v>
      </c>
      <c r="BH120" s="124">
        <f t="shared" si="293"/>
        <v>8.3333333333333321</v>
      </c>
      <c r="BI120" s="125">
        <f t="shared" si="298"/>
        <v>1.2113870381586918</v>
      </c>
      <c r="BJ120" s="255">
        <v>2</v>
      </c>
      <c r="BK120" s="127">
        <f t="shared" si="213"/>
        <v>10</v>
      </c>
      <c r="BL120" s="128">
        <f t="shared" si="294"/>
        <v>0.83333333333333337</v>
      </c>
      <c r="BM120" s="133">
        <f t="shared" si="299"/>
        <v>0.12113870381586916</v>
      </c>
      <c r="BN120" s="257">
        <v>28</v>
      </c>
      <c r="BO120" s="342"/>
      <c r="BP120" s="131">
        <f t="shared" si="180"/>
        <v>28</v>
      </c>
      <c r="BQ120" s="124">
        <f>(BP120/BP$111)*100</f>
        <v>12.068965517241379</v>
      </c>
      <c r="BR120" s="125">
        <f t="shared" si="300"/>
        <v>1.8679119412941962</v>
      </c>
      <c r="BS120" s="357">
        <v>2</v>
      </c>
      <c r="BT120" s="127">
        <f t="shared" si="301"/>
        <v>7.1428571428571423</v>
      </c>
      <c r="BU120" s="128">
        <f>(BS120/BP$111)*100</f>
        <v>0.86206896551724133</v>
      </c>
      <c r="BV120" s="133">
        <f t="shared" si="302"/>
        <v>0.13342228152101399</v>
      </c>
      <c r="BW120" s="257">
        <v>15</v>
      </c>
      <c r="BX120" s="342"/>
      <c r="BY120" s="131">
        <f t="shared" si="303"/>
        <v>15</v>
      </c>
      <c r="BZ120" s="124">
        <f>(BY120/BY$111)*100</f>
        <v>6.0975609756097562</v>
      </c>
      <c r="CA120" s="125">
        <f t="shared" si="304"/>
        <v>1.0402219140083218</v>
      </c>
      <c r="CB120" s="357">
        <f>BY120-20+(5)</f>
        <v>0</v>
      </c>
      <c r="CC120" s="127">
        <f t="shared" si="305"/>
        <v>0</v>
      </c>
      <c r="CD120" s="128">
        <f>(CB120/BY$111)*100</f>
        <v>0</v>
      </c>
      <c r="CE120" s="133">
        <f t="shared" si="306"/>
        <v>0</v>
      </c>
      <c r="CF120" s="257">
        <v>14</v>
      </c>
      <c r="CG120" s="342"/>
      <c r="CH120" s="131">
        <f t="shared" si="307"/>
        <v>14</v>
      </c>
      <c r="CI120" s="124">
        <f>(CH120/CH$111)*100</f>
        <v>7.7348066298342539</v>
      </c>
      <c r="CJ120" s="125">
        <f t="shared" si="177"/>
        <v>0.90439276485788112</v>
      </c>
      <c r="CK120" s="357">
        <f>CH120-13</f>
        <v>1</v>
      </c>
      <c r="CL120" s="127">
        <f t="shared" si="178"/>
        <v>7.1428571428571423</v>
      </c>
      <c r="CM120" s="128">
        <f>(CK120/CH$111)*100</f>
        <v>0.55248618784530379</v>
      </c>
      <c r="CN120" s="133">
        <f t="shared" si="179"/>
        <v>6.4599483204134375E-2</v>
      </c>
    </row>
    <row r="121" spans="1:92" s="242" customFormat="1">
      <c r="A121" s="415" t="s">
        <v>87</v>
      </c>
      <c r="B121" s="416"/>
      <c r="C121" s="258">
        <f>SUM(C122)</f>
        <v>47</v>
      </c>
      <c r="D121" s="232">
        <f>(C121/C$121)*100</f>
        <v>100</v>
      </c>
      <c r="E121" s="238">
        <f>(C121/$C$128)*100</f>
        <v>2.4176954732510287</v>
      </c>
      <c r="F121" s="239">
        <f>SUM(F122)</f>
        <v>17</v>
      </c>
      <c r="G121" s="235">
        <f t="shared" si="207"/>
        <v>36.170212765957451</v>
      </c>
      <c r="H121" s="236">
        <f>(F121/C$121)*100</f>
        <v>36.170212765957451</v>
      </c>
      <c r="I121" s="237">
        <f>(F121/$C$128)*100</f>
        <v>0.87448559670781889</v>
      </c>
      <c r="J121" s="258">
        <f>SUM(J122)</f>
        <v>32</v>
      </c>
      <c r="K121" s="232">
        <f>(J121/J$121)*100</f>
        <v>100</v>
      </c>
      <c r="L121" s="238">
        <f>(J121/$J$128)*100</f>
        <v>1.7121455323702512</v>
      </c>
      <c r="M121" s="239">
        <f>SUM(M122)</f>
        <v>10</v>
      </c>
      <c r="N121" s="235">
        <f t="shared" si="208"/>
        <v>31.25</v>
      </c>
      <c r="O121" s="236">
        <f>(M121/J$121)*100</f>
        <v>31.25</v>
      </c>
      <c r="P121" s="237">
        <f>(M121/$J$128)*100</f>
        <v>0.53504547886570353</v>
      </c>
      <c r="Q121" s="258">
        <f>SUM(Q122)</f>
        <v>42</v>
      </c>
      <c r="R121" s="232">
        <f>(Q121/Q$121)*100</f>
        <v>100</v>
      </c>
      <c r="S121" s="238">
        <f>(Q121/$Q$128)*100</f>
        <v>2.3294509151414311</v>
      </c>
      <c r="T121" s="239">
        <f>SUM(T122)</f>
        <v>8</v>
      </c>
      <c r="U121" s="235">
        <f t="shared" si="209"/>
        <v>19.047619047619047</v>
      </c>
      <c r="V121" s="236">
        <f>(T121/Q$121)*100</f>
        <v>19.047619047619047</v>
      </c>
      <c r="W121" s="237">
        <f>(T121/$Q$128)*100</f>
        <v>0.44370493621741547</v>
      </c>
      <c r="X121" s="258">
        <f>SUM(X122)</f>
        <v>55</v>
      </c>
      <c r="Y121" s="232">
        <f>(X121/X$121)*100</f>
        <v>100</v>
      </c>
      <c r="Z121" s="238">
        <f t="shared" si="309"/>
        <v>3.1572904707233063</v>
      </c>
      <c r="AA121" s="239">
        <f>SUM(AA122)</f>
        <v>16</v>
      </c>
      <c r="AB121" s="235">
        <f t="shared" si="214"/>
        <v>29.09090909090909</v>
      </c>
      <c r="AC121" s="236">
        <f>(AA121/X$121)*100</f>
        <v>29.09090909090909</v>
      </c>
      <c r="AD121" s="237">
        <f t="shared" si="310"/>
        <v>0.91848450057405284</v>
      </c>
      <c r="AE121" s="258">
        <f>SUM(AE122)</f>
        <v>61</v>
      </c>
      <c r="AF121" s="232">
        <f>(AE121/AE$121)*100</f>
        <v>100</v>
      </c>
      <c r="AG121" s="238">
        <f t="shared" si="311"/>
        <v>5.1651143099068584</v>
      </c>
      <c r="AH121" s="239">
        <f>SUM(AH122)</f>
        <v>13</v>
      </c>
      <c r="AI121" s="235">
        <f t="shared" si="215"/>
        <v>21.311475409836063</v>
      </c>
      <c r="AJ121" s="236">
        <f>(AH121/AE$121)*100</f>
        <v>21.311475409836063</v>
      </c>
      <c r="AK121" s="237">
        <f t="shared" si="312"/>
        <v>1.100762066045724</v>
      </c>
      <c r="AL121" s="258">
        <f>SUM(AL122)</f>
        <v>55</v>
      </c>
      <c r="AM121" s="232">
        <f>(AL121/AL$121)*100</f>
        <v>100</v>
      </c>
      <c r="AN121" s="238">
        <f t="shared" si="313"/>
        <v>4.119850187265917</v>
      </c>
      <c r="AO121" s="239">
        <f>SUM(AO122)</f>
        <v>7</v>
      </c>
      <c r="AP121" s="235">
        <f t="shared" si="210"/>
        <v>12.727272727272727</v>
      </c>
      <c r="AQ121" s="236">
        <f>(AO121/$AL$121)*100</f>
        <v>12.727272727272727</v>
      </c>
      <c r="AR121" s="237">
        <f t="shared" si="314"/>
        <v>0.52434456928838957</v>
      </c>
      <c r="AS121" s="258">
        <f>SUM(AS122)</f>
        <v>52</v>
      </c>
      <c r="AT121" s="232">
        <f>(AS121/AS$121)*100</f>
        <v>100</v>
      </c>
      <c r="AU121" s="238">
        <f t="shared" si="295"/>
        <v>3.0250145433391507</v>
      </c>
      <c r="AV121" s="239">
        <f>SUM(AV122)</f>
        <v>13</v>
      </c>
      <c r="AW121" s="235">
        <f t="shared" si="211"/>
        <v>25</v>
      </c>
      <c r="AX121" s="236">
        <f>(AV121/$AS$121)*100</f>
        <v>25</v>
      </c>
      <c r="AY121" s="237">
        <f t="shared" si="296"/>
        <v>0.75625363583478766</v>
      </c>
      <c r="AZ121" s="258">
        <f>SUM(AZ122)</f>
        <v>49</v>
      </c>
      <c r="BA121" s="232">
        <f>(AZ121/AZ$121)*100</f>
        <v>100</v>
      </c>
      <c r="BB121" s="238">
        <f t="shared" si="297"/>
        <v>3.0798240100565684</v>
      </c>
      <c r="BC121" s="239">
        <f>SUM(BC122)</f>
        <v>10</v>
      </c>
      <c r="BD121" s="235">
        <f t="shared" si="212"/>
        <v>20.408163265306122</v>
      </c>
      <c r="BE121" s="236">
        <f>(BC121/$AZ$121)*100</f>
        <v>20.408163265306122</v>
      </c>
      <c r="BF121" s="237">
        <f t="shared" si="308"/>
        <v>0.62853551225644255</v>
      </c>
      <c r="BG121" s="240">
        <f>SUM(BG122)</f>
        <v>32</v>
      </c>
      <c r="BH121" s="232">
        <f>(BG121/BG$121)*100</f>
        <v>100</v>
      </c>
      <c r="BI121" s="238">
        <f t="shared" si="298"/>
        <v>1.9382192610539066</v>
      </c>
      <c r="BJ121" s="239">
        <f>SUM(BJ122)</f>
        <v>5</v>
      </c>
      <c r="BK121" s="235">
        <f t="shared" si="213"/>
        <v>15.625</v>
      </c>
      <c r="BL121" s="236">
        <f>(BJ121/$BG$121)*100</f>
        <v>15.625</v>
      </c>
      <c r="BM121" s="237">
        <f t="shared" si="299"/>
        <v>0.30284675953967294</v>
      </c>
      <c r="BN121" s="241">
        <f>SUM(BN122)</f>
        <v>47</v>
      </c>
      <c r="BO121" s="340">
        <f>SUM(BO122)</f>
        <v>0</v>
      </c>
      <c r="BP121" s="349">
        <f t="shared" si="180"/>
        <v>47</v>
      </c>
      <c r="BQ121" s="232">
        <f>(BP121/BP$121)*100</f>
        <v>100</v>
      </c>
      <c r="BR121" s="238">
        <f t="shared" si="300"/>
        <v>3.1354236157438291</v>
      </c>
      <c r="BS121" s="355">
        <f>SUM(BS122)</f>
        <v>18</v>
      </c>
      <c r="BT121" s="235">
        <f t="shared" si="301"/>
        <v>38.297872340425535</v>
      </c>
      <c r="BU121" s="236">
        <f>(BS121/BP$121)*100</f>
        <v>38.297872340425535</v>
      </c>
      <c r="BV121" s="237">
        <f t="shared" si="302"/>
        <v>1.2008005336891261</v>
      </c>
      <c r="BW121" s="241">
        <f>SUM(BW122)</f>
        <v>38</v>
      </c>
      <c r="BX121" s="340">
        <f>SUM(BX122)</f>
        <v>11</v>
      </c>
      <c r="BY121" s="349">
        <f t="shared" si="303"/>
        <v>49</v>
      </c>
      <c r="BZ121" s="232">
        <f>(BY121/BY$121)*100</f>
        <v>100</v>
      </c>
      <c r="CA121" s="238">
        <f t="shared" si="304"/>
        <v>3.3980582524271843</v>
      </c>
      <c r="CB121" s="355">
        <f>SUM(CB122)</f>
        <v>8</v>
      </c>
      <c r="CC121" s="235">
        <f t="shared" si="305"/>
        <v>16.326530612244898</v>
      </c>
      <c r="CD121" s="236">
        <f>(CB121/BY$121)*100</f>
        <v>16.326530612244898</v>
      </c>
      <c r="CE121" s="237">
        <f t="shared" si="306"/>
        <v>0.55478502080443826</v>
      </c>
      <c r="CF121" s="241">
        <f>SUM(CF122)</f>
        <v>51</v>
      </c>
      <c r="CG121" s="340">
        <f>SUM(CG122)</f>
        <v>21</v>
      </c>
      <c r="CH121" s="349">
        <f t="shared" si="307"/>
        <v>72</v>
      </c>
      <c r="CI121" s="232">
        <f>(CH121/CH$121)*100</f>
        <v>100</v>
      </c>
      <c r="CJ121" s="238">
        <f t="shared" si="177"/>
        <v>4.6511627906976747</v>
      </c>
      <c r="CK121" s="355">
        <f>SUM(CK122)</f>
        <v>21</v>
      </c>
      <c r="CL121" s="235">
        <f t="shared" si="178"/>
        <v>29.166666666666668</v>
      </c>
      <c r="CM121" s="236">
        <f>(CK121/CH$121)*100</f>
        <v>29.166666666666668</v>
      </c>
      <c r="CN121" s="237">
        <f t="shared" si="179"/>
        <v>1.3565891472868217</v>
      </c>
    </row>
    <row r="122" spans="1:92" s="242" customFormat="1" ht="23.25" customHeight="1">
      <c r="A122" s="420" t="s">
        <v>154</v>
      </c>
      <c r="B122" s="421"/>
      <c r="C122" s="243">
        <f>SUM(C123:C127)</f>
        <v>47</v>
      </c>
      <c r="D122" s="244">
        <f>(C122/C$121)*100</f>
        <v>100</v>
      </c>
      <c r="E122" s="250">
        <f>(C122/$C$128)*100</f>
        <v>2.4176954732510287</v>
      </c>
      <c r="F122" s="246">
        <f>SUM(F123:F127)</f>
        <v>17</v>
      </c>
      <c r="G122" s="247">
        <f t="shared" si="207"/>
        <v>36.170212765957451</v>
      </c>
      <c r="H122" s="248">
        <f>(F122/C$121)*100</f>
        <v>36.170212765957451</v>
      </c>
      <c r="I122" s="249">
        <f>(F122/$C$128)*100</f>
        <v>0.87448559670781889</v>
      </c>
      <c r="J122" s="243">
        <f>SUM(J123:J127)</f>
        <v>32</v>
      </c>
      <c r="K122" s="244">
        <f>(J122/J$121)*100</f>
        <v>100</v>
      </c>
      <c r="L122" s="250">
        <f>(J122/$J$128)*100</f>
        <v>1.7121455323702512</v>
      </c>
      <c r="M122" s="246">
        <f>SUM(M123:M127)</f>
        <v>10</v>
      </c>
      <c r="N122" s="247">
        <f t="shared" si="208"/>
        <v>31.25</v>
      </c>
      <c r="O122" s="248">
        <f>(M122/J$121)*100</f>
        <v>31.25</v>
      </c>
      <c r="P122" s="249">
        <f>(M122/$J$128)*100</f>
        <v>0.53504547886570353</v>
      </c>
      <c r="Q122" s="243">
        <f>SUM(Q123:Q127)</f>
        <v>42</v>
      </c>
      <c r="R122" s="244">
        <f>(Q122/Q$121)*100</f>
        <v>100</v>
      </c>
      <c r="S122" s="250">
        <f>(Q122/$Q$128)*100</f>
        <v>2.3294509151414311</v>
      </c>
      <c r="T122" s="246">
        <f>SUM(T123:T127)</f>
        <v>8</v>
      </c>
      <c r="U122" s="247">
        <f t="shared" si="209"/>
        <v>19.047619047619047</v>
      </c>
      <c r="V122" s="248">
        <f>(T122/Q$121)*100</f>
        <v>19.047619047619047</v>
      </c>
      <c r="W122" s="249">
        <f>(T122/$Q$128)*100</f>
        <v>0.44370493621741547</v>
      </c>
      <c r="X122" s="243">
        <f>SUM(X123:X127)</f>
        <v>55</v>
      </c>
      <c r="Y122" s="244">
        <f>(X122/X$121)*100</f>
        <v>100</v>
      </c>
      <c r="Z122" s="250">
        <f t="shared" si="309"/>
        <v>3.1572904707233063</v>
      </c>
      <c r="AA122" s="246">
        <f>SUM(AA123:AA127)</f>
        <v>16</v>
      </c>
      <c r="AB122" s="247">
        <f t="shared" si="214"/>
        <v>29.09090909090909</v>
      </c>
      <c r="AC122" s="248">
        <f>(AA122/X$121)*100</f>
        <v>29.09090909090909</v>
      </c>
      <c r="AD122" s="249">
        <f t="shared" si="310"/>
        <v>0.91848450057405284</v>
      </c>
      <c r="AE122" s="243">
        <f>SUM(AE123:AE127)</f>
        <v>61</v>
      </c>
      <c r="AF122" s="244">
        <f>(AE122/AE$121)*100</f>
        <v>100</v>
      </c>
      <c r="AG122" s="250">
        <f t="shared" si="311"/>
        <v>5.1651143099068584</v>
      </c>
      <c r="AH122" s="246">
        <f>SUM(AH123:AH127)</f>
        <v>13</v>
      </c>
      <c r="AI122" s="247">
        <f t="shared" si="215"/>
        <v>21.311475409836063</v>
      </c>
      <c r="AJ122" s="248">
        <f>(AH122/AE$121)*100</f>
        <v>21.311475409836063</v>
      </c>
      <c r="AK122" s="249">
        <f t="shared" si="312"/>
        <v>1.100762066045724</v>
      </c>
      <c r="AL122" s="243">
        <f>SUM(AL123:AL127)</f>
        <v>55</v>
      </c>
      <c r="AM122" s="244">
        <f>(AL122/AL$121)*100</f>
        <v>100</v>
      </c>
      <c r="AN122" s="250">
        <f t="shared" si="313"/>
        <v>4.119850187265917</v>
      </c>
      <c r="AO122" s="246">
        <f>SUM(AO123:AO127)</f>
        <v>7</v>
      </c>
      <c r="AP122" s="247">
        <f t="shared" si="210"/>
        <v>12.727272727272727</v>
      </c>
      <c r="AQ122" s="248">
        <f>(AO122/$AL$121)*100</f>
        <v>12.727272727272727</v>
      </c>
      <c r="AR122" s="249">
        <f t="shared" si="314"/>
        <v>0.52434456928838957</v>
      </c>
      <c r="AS122" s="243">
        <f>SUM(AS123:AS127)</f>
        <v>52</v>
      </c>
      <c r="AT122" s="244">
        <f>(AS122/AS$121)*100</f>
        <v>100</v>
      </c>
      <c r="AU122" s="250">
        <f t="shared" si="295"/>
        <v>3.0250145433391507</v>
      </c>
      <c r="AV122" s="246">
        <f>SUM(AV123:AV127)</f>
        <v>13</v>
      </c>
      <c r="AW122" s="247">
        <f t="shared" si="211"/>
        <v>25</v>
      </c>
      <c r="AX122" s="248">
        <f>(AV122/$AS$121)*100</f>
        <v>25</v>
      </c>
      <c r="AY122" s="249">
        <f t="shared" si="296"/>
        <v>0.75625363583478766</v>
      </c>
      <c r="AZ122" s="243">
        <f>SUM(AZ123:AZ127)</f>
        <v>49</v>
      </c>
      <c r="BA122" s="244">
        <f>(AZ122/AZ$121)*100</f>
        <v>100</v>
      </c>
      <c r="BB122" s="250">
        <f t="shared" si="297"/>
        <v>3.0798240100565684</v>
      </c>
      <c r="BC122" s="246">
        <f>SUM(BC123:BC127)</f>
        <v>10</v>
      </c>
      <c r="BD122" s="247">
        <f t="shared" si="212"/>
        <v>20.408163265306122</v>
      </c>
      <c r="BE122" s="248">
        <f>(BC122/$AZ$121)*100</f>
        <v>20.408163265306122</v>
      </c>
      <c r="BF122" s="249">
        <f t="shared" si="308"/>
        <v>0.62853551225644255</v>
      </c>
      <c r="BG122" s="251">
        <f>SUM(BG123:BG127)</f>
        <v>32</v>
      </c>
      <c r="BH122" s="244">
        <f>(BG122/BG$121)*100</f>
        <v>100</v>
      </c>
      <c r="BI122" s="250">
        <f t="shared" si="298"/>
        <v>1.9382192610539066</v>
      </c>
      <c r="BJ122" s="246">
        <f>SUM(BJ123:BJ127)</f>
        <v>5</v>
      </c>
      <c r="BK122" s="247">
        <f t="shared" si="213"/>
        <v>15.625</v>
      </c>
      <c r="BL122" s="248">
        <f>(BJ122/$BG$121)*100</f>
        <v>15.625</v>
      </c>
      <c r="BM122" s="249">
        <f t="shared" si="299"/>
        <v>0.30284675953967294</v>
      </c>
      <c r="BN122" s="252">
        <f>SUM(BN123:BN127)</f>
        <v>47</v>
      </c>
      <c r="BO122" s="341">
        <f>SUM(BO123:BO127)</f>
        <v>0</v>
      </c>
      <c r="BP122" s="350">
        <f t="shared" si="180"/>
        <v>47</v>
      </c>
      <c r="BQ122" s="244">
        <f>(BP122/BP$121)*100</f>
        <v>100</v>
      </c>
      <c r="BR122" s="250">
        <f t="shared" si="300"/>
        <v>3.1354236157438291</v>
      </c>
      <c r="BS122" s="356">
        <f>SUM(BS123:BS127)</f>
        <v>18</v>
      </c>
      <c r="BT122" s="247">
        <f t="shared" si="301"/>
        <v>38.297872340425535</v>
      </c>
      <c r="BU122" s="248">
        <f>(BS122/BP$121)*100</f>
        <v>38.297872340425535</v>
      </c>
      <c r="BV122" s="249">
        <f t="shared" si="302"/>
        <v>1.2008005336891261</v>
      </c>
      <c r="BW122" s="252">
        <f>SUM(BW123:BW127)</f>
        <v>38</v>
      </c>
      <c r="BX122" s="341">
        <f>SUM(BX123:BX127)</f>
        <v>11</v>
      </c>
      <c r="BY122" s="350">
        <f>SUM(BW122:BX122)</f>
        <v>49</v>
      </c>
      <c r="BZ122" s="244">
        <f>(BY122/BY$121)*100</f>
        <v>100</v>
      </c>
      <c r="CA122" s="250">
        <f t="shared" si="304"/>
        <v>3.3980582524271843</v>
      </c>
      <c r="CB122" s="356">
        <f>SUM(CB123:CB127)</f>
        <v>8</v>
      </c>
      <c r="CC122" s="247">
        <f t="shared" si="305"/>
        <v>16.326530612244898</v>
      </c>
      <c r="CD122" s="248">
        <f>(CB122/BY$121)*100</f>
        <v>16.326530612244898</v>
      </c>
      <c r="CE122" s="249">
        <f t="shared" si="306"/>
        <v>0.55478502080443826</v>
      </c>
      <c r="CF122" s="252">
        <f>SUM(CF123:CF127)</f>
        <v>51</v>
      </c>
      <c r="CG122" s="341">
        <f>SUM(CG123:CG127)</f>
        <v>21</v>
      </c>
      <c r="CH122" s="350">
        <f t="shared" si="307"/>
        <v>72</v>
      </c>
      <c r="CI122" s="244">
        <f>(CH122/CH$121)*100</f>
        <v>100</v>
      </c>
      <c r="CJ122" s="250">
        <f t="shared" si="177"/>
        <v>4.6511627906976747</v>
      </c>
      <c r="CK122" s="356">
        <f>SUM(CK123:CK127)</f>
        <v>21</v>
      </c>
      <c r="CL122" s="247">
        <f t="shared" si="178"/>
        <v>29.166666666666668</v>
      </c>
      <c r="CM122" s="248">
        <f>(CK122/CH$121)*100</f>
        <v>29.166666666666668</v>
      </c>
      <c r="CN122" s="249">
        <f t="shared" si="179"/>
        <v>1.3565891472868217</v>
      </c>
    </row>
    <row r="123" spans="1:92" ht="23.25" customHeight="1">
      <c r="A123" s="121">
        <v>96106</v>
      </c>
      <c r="B123" s="270" t="s">
        <v>178</v>
      </c>
      <c r="C123" s="254">
        <v>47</v>
      </c>
      <c r="D123" s="124">
        <f>(C123/C$121)*100</f>
        <v>100</v>
      </c>
      <c r="E123" s="125">
        <f>(C123/$C$128)*100</f>
        <v>2.4176954732510287</v>
      </c>
      <c r="F123" s="255">
        <v>17</v>
      </c>
      <c r="G123" s="127">
        <f t="shared" si="207"/>
        <v>36.170212765957451</v>
      </c>
      <c r="H123" s="128">
        <f>(F123/C$121)*100</f>
        <v>36.170212765957451</v>
      </c>
      <c r="I123" s="133">
        <f>(F123/$C$128)*100</f>
        <v>0.87448559670781889</v>
      </c>
      <c r="J123" s="254">
        <v>32</v>
      </c>
      <c r="K123" s="124">
        <f>(J123/J$121)*100</f>
        <v>100</v>
      </c>
      <c r="L123" s="125">
        <f>(J123/$J$128)*100</f>
        <v>1.7121455323702512</v>
      </c>
      <c r="M123" s="255">
        <v>10</v>
      </c>
      <c r="N123" s="127">
        <f t="shared" si="208"/>
        <v>31.25</v>
      </c>
      <c r="O123" s="128">
        <f>(M123/J$121)*100</f>
        <v>31.25</v>
      </c>
      <c r="P123" s="133">
        <f>(M123/$J$128)*100</f>
        <v>0.53504547886570353</v>
      </c>
      <c r="Q123" s="254">
        <v>42</v>
      </c>
      <c r="R123" s="124">
        <f>(Q123/Q$121)*100</f>
        <v>100</v>
      </c>
      <c r="S123" s="125">
        <f>(Q123/$Q$128)*100</f>
        <v>2.3294509151414311</v>
      </c>
      <c r="T123" s="255">
        <v>8</v>
      </c>
      <c r="U123" s="127">
        <f t="shared" si="209"/>
        <v>19.047619047619047</v>
      </c>
      <c r="V123" s="128">
        <f>(T123/Q$121)*100</f>
        <v>19.047619047619047</v>
      </c>
      <c r="W123" s="133">
        <f>(T123/$Q$128)*100</f>
        <v>0.44370493621741547</v>
      </c>
      <c r="X123" s="254">
        <v>29</v>
      </c>
      <c r="Y123" s="124">
        <f>(X123/X$121)*100</f>
        <v>52.72727272727272</v>
      </c>
      <c r="Z123" s="125">
        <f t="shared" si="309"/>
        <v>1.6647531572904706</v>
      </c>
      <c r="AA123" s="255">
        <v>8</v>
      </c>
      <c r="AB123" s="127">
        <f t="shared" si="214"/>
        <v>27.586206896551722</v>
      </c>
      <c r="AC123" s="128">
        <f>(AA123/X$121)*100</f>
        <v>14.545454545454545</v>
      </c>
      <c r="AD123" s="133">
        <f t="shared" si="310"/>
        <v>0.45924225028702642</v>
      </c>
      <c r="AE123" s="254">
        <v>37</v>
      </c>
      <c r="AF123" s="124">
        <f>(AE123/AE$121)*100</f>
        <v>60.655737704918032</v>
      </c>
      <c r="AG123" s="125">
        <f t="shared" si="311"/>
        <v>3.1329381879762912</v>
      </c>
      <c r="AH123" s="255">
        <v>8</v>
      </c>
      <c r="AI123" s="127">
        <f t="shared" si="215"/>
        <v>21.621621621621621</v>
      </c>
      <c r="AJ123" s="128">
        <f>(AH123/AE$121)*100</f>
        <v>13.114754098360656</v>
      </c>
      <c r="AK123" s="133">
        <f t="shared" si="312"/>
        <v>0.67739204064352243</v>
      </c>
      <c r="AL123" s="254">
        <v>40</v>
      </c>
      <c r="AM123" s="124">
        <f>(AL123/AL$121)*100</f>
        <v>72.727272727272734</v>
      </c>
      <c r="AN123" s="125">
        <f t="shared" si="313"/>
        <v>2.9962546816479403</v>
      </c>
      <c r="AO123" s="255">
        <v>5</v>
      </c>
      <c r="AP123" s="127">
        <f t="shared" si="210"/>
        <v>12.5</v>
      </c>
      <c r="AQ123" s="128">
        <f>(AO123/$AL$121)*100</f>
        <v>9.0909090909090917</v>
      </c>
      <c r="AR123" s="133">
        <f t="shared" si="314"/>
        <v>0.37453183520599254</v>
      </c>
      <c r="AS123" s="254">
        <v>32</v>
      </c>
      <c r="AT123" s="124">
        <f>(AS123/AS$121)*100</f>
        <v>61.53846153846154</v>
      </c>
      <c r="AU123" s="125">
        <f t="shared" si="295"/>
        <v>1.8615474112856312</v>
      </c>
      <c r="AV123" s="255">
        <v>6</v>
      </c>
      <c r="AW123" s="127">
        <f t="shared" si="211"/>
        <v>18.75</v>
      </c>
      <c r="AX123" s="128">
        <f>(AV123/$AS$121)*100</f>
        <v>11.538461538461538</v>
      </c>
      <c r="AY123" s="133">
        <f t="shared" si="296"/>
        <v>0.34904013961605584</v>
      </c>
      <c r="AZ123" s="254">
        <v>33</v>
      </c>
      <c r="BA123" s="124">
        <f>(AZ123/AZ$121)*100</f>
        <v>67.346938775510196</v>
      </c>
      <c r="BB123" s="125">
        <f t="shared" si="297"/>
        <v>2.0741671904462602</v>
      </c>
      <c r="BC123" s="255">
        <v>6</v>
      </c>
      <c r="BD123" s="127">
        <f t="shared" si="212"/>
        <v>18.181818181818183</v>
      </c>
      <c r="BE123" s="128">
        <f>(BC123/$AZ$121)*100</f>
        <v>12.244897959183673</v>
      </c>
      <c r="BF123" s="133">
        <f t="shared" si="308"/>
        <v>0.37712130735386551</v>
      </c>
      <c r="BG123" s="256">
        <v>32</v>
      </c>
      <c r="BH123" s="124">
        <f>(BG123/BG$121)*100</f>
        <v>100</v>
      </c>
      <c r="BI123" s="125">
        <f t="shared" si="298"/>
        <v>1.9382192610539066</v>
      </c>
      <c r="BJ123" s="255">
        <v>5</v>
      </c>
      <c r="BK123" s="127">
        <f t="shared" si="213"/>
        <v>15.625</v>
      </c>
      <c r="BL123" s="128">
        <f>(BJ123/$BG$121)*100</f>
        <v>15.625</v>
      </c>
      <c r="BM123" s="133">
        <f t="shared" si="299"/>
        <v>0.30284675953967294</v>
      </c>
      <c r="BN123" s="257">
        <v>28</v>
      </c>
      <c r="BO123" s="342"/>
      <c r="BP123" s="131">
        <f t="shared" si="180"/>
        <v>28</v>
      </c>
      <c r="BQ123" s="124">
        <f>(BP123/BP$121)*100</f>
        <v>59.574468085106382</v>
      </c>
      <c r="BR123" s="125">
        <f t="shared" si="300"/>
        <v>1.8679119412941962</v>
      </c>
      <c r="BS123" s="357">
        <v>9</v>
      </c>
      <c r="BT123" s="127">
        <f t="shared" si="301"/>
        <v>32.142857142857146</v>
      </c>
      <c r="BU123" s="128">
        <f>(BS123/BP$121)*100</f>
        <v>19.148936170212767</v>
      </c>
      <c r="BV123" s="133">
        <f t="shared" si="302"/>
        <v>0.60040026684456305</v>
      </c>
      <c r="BW123" s="257"/>
      <c r="BX123" s="342"/>
      <c r="BY123" s="131"/>
      <c r="BZ123" s="124"/>
      <c r="CA123" s="125"/>
      <c r="CB123" s="357"/>
      <c r="CC123" s="127"/>
      <c r="CD123" s="128"/>
      <c r="CE123" s="133"/>
      <c r="CF123" s="257"/>
      <c r="CG123" s="342"/>
      <c r="CH123" s="131"/>
      <c r="CI123" s="124"/>
      <c r="CJ123" s="125"/>
      <c r="CK123" s="357"/>
      <c r="CL123" s="127"/>
      <c r="CM123" s="128"/>
      <c r="CN123" s="133"/>
    </row>
    <row r="124" spans="1:92" ht="23.25" customHeight="1">
      <c r="A124" s="121">
        <v>96206</v>
      </c>
      <c r="B124" s="270" t="s">
        <v>179</v>
      </c>
      <c r="C124" s="254"/>
      <c r="D124" s="124"/>
      <c r="E124" s="125"/>
      <c r="F124" s="255"/>
      <c r="G124" s="127"/>
      <c r="H124" s="128"/>
      <c r="I124" s="133"/>
      <c r="J124" s="254"/>
      <c r="K124" s="124"/>
      <c r="L124" s="125"/>
      <c r="M124" s="255"/>
      <c r="N124" s="127"/>
      <c r="O124" s="128"/>
      <c r="P124" s="133"/>
      <c r="Q124" s="254"/>
      <c r="R124" s="124"/>
      <c r="S124" s="125"/>
      <c r="T124" s="255"/>
      <c r="U124" s="127"/>
      <c r="V124" s="128"/>
      <c r="W124" s="133"/>
      <c r="X124" s="254">
        <v>26</v>
      </c>
      <c r="Y124" s="124">
        <f>(X124/X$121)*100</f>
        <v>47.272727272727273</v>
      </c>
      <c r="Z124" s="125">
        <f t="shared" ref="Z124" si="315">(X124/$X$128)*100</f>
        <v>1.4925373134328357</v>
      </c>
      <c r="AA124" s="255">
        <v>8</v>
      </c>
      <c r="AB124" s="127">
        <f t="shared" ref="AB124" si="316">(AA124/X124)*100</f>
        <v>30.76923076923077</v>
      </c>
      <c r="AC124" s="128">
        <f>(AA124/X$121)*100</f>
        <v>14.545454545454545</v>
      </c>
      <c r="AD124" s="133">
        <f t="shared" ref="AD124" si="317">(AA124/$X$128)*100</f>
        <v>0.45924225028702642</v>
      </c>
      <c r="AE124" s="254">
        <v>24</v>
      </c>
      <c r="AF124" s="124">
        <f>(AE124/AE$121)*100</f>
        <v>39.344262295081968</v>
      </c>
      <c r="AG124" s="125">
        <f t="shared" ref="AG124" si="318">(AE124/$AE$128)*100</f>
        <v>2.0321761219305672</v>
      </c>
      <c r="AH124" s="255">
        <v>5</v>
      </c>
      <c r="AI124" s="127">
        <f t="shared" ref="AI124" si="319">(AH124/AE124)*100</f>
        <v>20.833333333333336</v>
      </c>
      <c r="AJ124" s="128">
        <f>(AH124/AE$121)*100</f>
        <v>8.1967213114754092</v>
      </c>
      <c r="AK124" s="133">
        <f t="shared" ref="AK124" si="320">(AH124/$AE$128)*100</f>
        <v>0.42337002540220153</v>
      </c>
      <c r="AL124" s="254">
        <v>15</v>
      </c>
      <c r="AM124" s="124">
        <f>(AL124/AL$121)*100</f>
        <v>27.27272727272727</v>
      </c>
      <c r="AN124" s="125">
        <f t="shared" ref="AN124" si="321">(AL124/$AL$128)*100</f>
        <v>1.1235955056179776</v>
      </c>
      <c r="AO124" s="255">
        <v>2</v>
      </c>
      <c r="AP124" s="127">
        <f t="shared" ref="AP124" si="322">(AO124/AL124)*100</f>
        <v>13.333333333333334</v>
      </c>
      <c r="AQ124" s="128">
        <f>(AO124/$AL$121)*100</f>
        <v>3.6363636363636362</v>
      </c>
      <c r="AR124" s="133">
        <f t="shared" ref="AR124" si="323">(AO124/$AL$128)*100</f>
        <v>0.14981273408239701</v>
      </c>
      <c r="AS124" s="254">
        <v>20</v>
      </c>
      <c r="AT124" s="124">
        <f>(AS124/AS$121)*100</f>
        <v>38.461538461538467</v>
      </c>
      <c r="AU124" s="125">
        <f t="shared" ref="AU124" si="324">(AS124/$AS$128)*100</f>
        <v>1.1634671320535195</v>
      </c>
      <c r="AV124" s="255">
        <v>7</v>
      </c>
      <c r="AW124" s="127">
        <f t="shared" ref="AW124" si="325">(AV124/AS124)*100</f>
        <v>35</v>
      </c>
      <c r="AX124" s="128">
        <f>(AV124/$AS$121)*100</f>
        <v>13.461538461538462</v>
      </c>
      <c r="AY124" s="133">
        <f t="shared" ref="AY124" si="326">(AV124/$AS$128)*100</f>
        <v>0.40721349621873182</v>
      </c>
      <c r="AZ124" s="254">
        <v>16</v>
      </c>
      <c r="BA124" s="124">
        <f>(AZ124/AZ$121)*100</f>
        <v>32.653061224489797</v>
      </c>
      <c r="BB124" s="125">
        <f t="shared" ref="BB124" si="327">(AZ124/$AZ$128)*100</f>
        <v>1.005656819610308</v>
      </c>
      <c r="BC124" s="255">
        <v>4</v>
      </c>
      <c r="BD124" s="127">
        <f t="shared" ref="BD124" si="328">(BC124/AZ124)*100</f>
        <v>25</v>
      </c>
      <c r="BE124" s="128">
        <f>(BC124/$AZ$121)*100</f>
        <v>8.1632653061224492</v>
      </c>
      <c r="BF124" s="133">
        <f t="shared" ref="BF124" si="329">(BC124/$AZ$128)*100</f>
        <v>0.25141420490257699</v>
      </c>
      <c r="BG124" s="256"/>
      <c r="BH124" s="124"/>
      <c r="BI124" s="125"/>
      <c r="BJ124" s="255"/>
      <c r="BK124" s="127"/>
      <c r="BL124" s="128"/>
      <c r="BM124" s="133"/>
      <c r="BN124" s="257"/>
      <c r="BO124" s="342"/>
      <c r="BP124" s="131"/>
      <c r="BQ124" s="124"/>
      <c r="BR124" s="125"/>
      <c r="BS124" s="357"/>
      <c r="BT124" s="127"/>
      <c r="BU124" s="128"/>
      <c r="BV124" s="133"/>
      <c r="BW124" s="257"/>
      <c r="BX124" s="342">
        <v>11</v>
      </c>
      <c r="BY124" s="131">
        <f>SUM(BW124:BX124)</f>
        <v>11</v>
      </c>
      <c r="BZ124" s="124">
        <f>(BY124/BY$121)*100</f>
        <v>22.448979591836736</v>
      </c>
      <c r="CA124" s="125">
        <f>(BY124/$BY$128)*100</f>
        <v>0.76282940360610263</v>
      </c>
      <c r="CB124" s="357"/>
      <c r="CC124" s="127"/>
      <c r="CD124" s="128"/>
      <c r="CE124" s="133"/>
      <c r="CF124" s="257"/>
      <c r="CG124" s="342"/>
      <c r="CH124" s="131"/>
      <c r="CI124" s="124"/>
      <c r="CJ124" s="125"/>
      <c r="CK124" s="357"/>
      <c r="CL124" s="127"/>
      <c r="CM124" s="128"/>
      <c r="CN124" s="133"/>
    </row>
    <row r="125" spans="1:92" ht="23.25" customHeight="1">
      <c r="A125" s="121">
        <v>96306</v>
      </c>
      <c r="B125" s="270" t="s">
        <v>211</v>
      </c>
      <c r="C125" s="254"/>
      <c r="D125" s="124"/>
      <c r="E125" s="125"/>
      <c r="F125" s="255"/>
      <c r="G125" s="127"/>
      <c r="H125" s="128"/>
      <c r="I125" s="133"/>
      <c r="J125" s="254"/>
      <c r="K125" s="124"/>
      <c r="L125" s="125"/>
      <c r="M125" s="255"/>
      <c r="N125" s="127"/>
      <c r="O125" s="128"/>
      <c r="P125" s="133"/>
      <c r="Q125" s="254"/>
      <c r="R125" s="124"/>
      <c r="S125" s="125"/>
      <c r="T125" s="255"/>
      <c r="U125" s="127"/>
      <c r="V125" s="128"/>
      <c r="W125" s="133"/>
      <c r="X125" s="254"/>
      <c r="Y125" s="124"/>
      <c r="Z125" s="125"/>
      <c r="AA125" s="255"/>
      <c r="AB125" s="127"/>
      <c r="AC125" s="128"/>
      <c r="AD125" s="133"/>
      <c r="AE125" s="254"/>
      <c r="AF125" s="124"/>
      <c r="AG125" s="125"/>
      <c r="AH125" s="255"/>
      <c r="AI125" s="127"/>
      <c r="AJ125" s="128"/>
      <c r="AK125" s="133"/>
      <c r="AL125" s="254"/>
      <c r="AM125" s="124"/>
      <c r="AN125" s="125"/>
      <c r="AO125" s="255"/>
      <c r="AP125" s="127"/>
      <c r="AQ125" s="128"/>
      <c r="AR125" s="133"/>
      <c r="AS125" s="254"/>
      <c r="AT125" s="124"/>
      <c r="AU125" s="125"/>
      <c r="AV125" s="255"/>
      <c r="AW125" s="127"/>
      <c r="AX125" s="128"/>
      <c r="AY125" s="133"/>
      <c r="AZ125" s="254"/>
      <c r="BA125" s="124"/>
      <c r="BB125" s="125"/>
      <c r="BC125" s="255"/>
      <c r="BD125" s="127"/>
      <c r="BE125" s="128"/>
      <c r="BF125" s="133"/>
      <c r="BG125" s="256"/>
      <c r="BH125" s="124"/>
      <c r="BI125" s="125"/>
      <c r="BJ125" s="255"/>
      <c r="BK125" s="127"/>
      <c r="BL125" s="128"/>
      <c r="BM125" s="133"/>
      <c r="BN125" s="257">
        <v>19</v>
      </c>
      <c r="BO125" s="342"/>
      <c r="BP125" s="131">
        <f>SUM(BN125:BO125)</f>
        <v>19</v>
      </c>
      <c r="BQ125" s="124">
        <f>(BP125/BP$121)*100</f>
        <v>40.425531914893611</v>
      </c>
      <c r="BR125" s="125">
        <f>(BP125/$BP$128)*100</f>
        <v>1.2675116744496331</v>
      </c>
      <c r="BS125" s="357">
        <v>9</v>
      </c>
      <c r="BT125" s="127">
        <f>(BS125/BP125)*100</f>
        <v>47.368421052631575</v>
      </c>
      <c r="BU125" s="128">
        <f>(BS125/BP$121)*100</f>
        <v>19.148936170212767</v>
      </c>
      <c r="BV125" s="133">
        <f>(BS125/$BP$128)*100</f>
        <v>0.60040026684456305</v>
      </c>
      <c r="BW125" s="257">
        <v>14</v>
      </c>
      <c r="BX125" s="342"/>
      <c r="BY125" s="131">
        <f>SUM(BW125:BX125)</f>
        <v>14</v>
      </c>
      <c r="BZ125" s="124">
        <f>(BY125/BY$121)*100</f>
        <v>28.571428571428569</v>
      </c>
      <c r="CA125" s="125">
        <f>(BY125/$BY$128)*100</f>
        <v>0.97087378640776689</v>
      </c>
      <c r="CB125" s="357">
        <f>BY125-10</f>
        <v>4</v>
      </c>
      <c r="CC125" s="127">
        <f>(CB125/BY125)*100</f>
        <v>28.571428571428569</v>
      </c>
      <c r="CD125" s="128">
        <f>(CB125/BY$121)*100</f>
        <v>8.1632653061224492</v>
      </c>
      <c r="CE125" s="133">
        <f>(CB125/$BY$128)*100</f>
        <v>0.27739251040221913</v>
      </c>
      <c r="CF125" s="257">
        <v>14</v>
      </c>
      <c r="CG125" s="342">
        <v>5</v>
      </c>
      <c r="CH125" s="131">
        <f>SUM(CF125:CG125)</f>
        <v>19</v>
      </c>
      <c r="CI125" s="124">
        <f>(CH125/CH$121)*100</f>
        <v>26.388888888888889</v>
      </c>
      <c r="CJ125" s="125">
        <f t="shared" si="177"/>
        <v>1.227390180878553</v>
      </c>
      <c r="CK125" s="357">
        <f>CH125-10</f>
        <v>9</v>
      </c>
      <c r="CL125" s="127">
        <f t="shared" si="178"/>
        <v>47.368421052631575</v>
      </c>
      <c r="CM125" s="128">
        <f>(CK125/CH$121)*100</f>
        <v>12.5</v>
      </c>
      <c r="CN125" s="133">
        <f t="shared" si="179"/>
        <v>0.58139534883720934</v>
      </c>
    </row>
    <row r="126" spans="1:92" ht="23.25" customHeight="1">
      <c r="A126" s="121">
        <v>96416</v>
      </c>
      <c r="B126" s="270" t="s">
        <v>263</v>
      </c>
      <c r="C126" s="254"/>
      <c r="D126" s="124"/>
      <c r="E126" s="125"/>
      <c r="F126" s="255"/>
      <c r="G126" s="127"/>
      <c r="H126" s="128"/>
      <c r="I126" s="133"/>
      <c r="J126" s="254"/>
      <c r="K126" s="124"/>
      <c r="L126" s="125"/>
      <c r="M126" s="255"/>
      <c r="N126" s="127"/>
      <c r="O126" s="128"/>
      <c r="P126" s="133"/>
      <c r="Q126" s="254"/>
      <c r="R126" s="124"/>
      <c r="S126" s="125"/>
      <c r="T126" s="255"/>
      <c r="U126" s="127"/>
      <c r="V126" s="128"/>
      <c r="W126" s="133"/>
      <c r="X126" s="254"/>
      <c r="Y126" s="124"/>
      <c r="Z126" s="125"/>
      <c r="AA126" s="255"/>
      <c r="AB126" s="127"/>
      <c r="AC126" s="128"/>
      <c r="AD126" s="133"/>
      <c r="AE126" s="254"/>
      <c r="AF126" s="124"/>
      <c r="AG126" s="125"/>
      <c r="AH126" s="255"/>
      <c r="AI126" s="127"/>
      <c r="AJ126" s="128"/>
      <c r="AK126" s="133"/>
      <c r="AL126" s="254"/>
      <c r="AM126" s="124"/>
      <c r="AN126" s="125"/>
      <c r="AO126" s="255"/>
      <c r="AP126" s="127"/>
      <c r="AQ126" s="128"/>
      <c r="AR126" s="133"/>
      <c r="AS126" s="254"/>
      <c r="AT126" s="124"/>
      <c r="AU126" s="125"/>
      <c r="AV126" s="255"/>
      <c r="AW126" s="127"/>
      <c r="AX126" s="128"/>
      <c r="AY126" s="133"/>
      <c r="AZ126" s="254"/>
      <c r="BA126" s="124"/>
      <c r="BB126" s="125"/>
      <c r="BC126" s="255"/>
      <c r="BD126" s="127"/>
      <c r="BE126" s="128"/>
      <c r="BF126" s="133"/>
      <c r="BG126" s="256"/>
      <c r="BH126" s="124"/>
      <c r="BI126" s="125"/>
      <c r="BJ126" s="255"/>
      <c r="BK126" s="127"/>
      <c r="BL126" s="128"/>
      <c r="BM126" s="133"/>
      <c r="BN126" s="257"/>
      <c r="BO126" s="342"/>
      <c r="BP126" s="131"/>
      <c r="BQ126" s="124"/>
      <c r="BR126" s="125"/>
      <c r="BS126" s="357"/>
      <c r="BT126" s="127"/>
      <c r="BU126" s="128"/>
      <c r="BV126" s="133"/>
      <c r="BW126" s="257">
        <v>12</v>
      </c>
      <c r="BX126" s="342"/>
      <c r="BY126" s="131">
        <f>SUM(BW126:BX126)</f>
        <v>12</v>
      </c>
      <c r="BZ126" s="124">
        <f>(BY126/BY$121)*100</f>
        <v>24.489795918367346</v>
      </c>
      <c r="CA126" s="125">
        <f>(BY126/$BY$128)*100</f>
        <v>0.83217753120665738</v>
      </c>
      <c r="CB126" s="357">
        <f>BY126-8</f>
        <v>4</v>
      </c>
      <c r="CC126" s="127">
        <f>(CB126/BY126)*100</f>
        <v>33.333333333333329</v>
      </c>
      <c r="CD126" s="128">
        <f>(CB126/BY$121)*100</f>
        <v>8.1632653061224492</v>
      </c>
      <c r="CE126" s="133">
        <f>(CB126/$BY$128)*100</f>
        <v>0.27739251040221913</v>
      </c>
      <c r="CF126" s="257">
        <v>19</v>
      </c>
      <c r="CG126" s="342">
        <v>7</v>
      </c>
      <c r="CH126" s="131">
        <f>SUM(CF126:CG126)</f>
        <v>26</v>
      </c>
      <c r="CI126" s="124">
        <f>(CH126/CH$121)*100</f>
        <v>36.111111111111107</v>
      </c>
      <c r="CJ126" s="125">
        <f t="shared" si="177"/>
        <v>1.6795865633074936</v>
      </c>
      <c r="CK126" s="357">
        <f>CH126-21</f>
        <v>5</v>
      </c>
      <c r="CL126" s="127">
        <f t="shared" si="178"/>
        <v>19.230769230769234</v>
      </c>
      <c r="CM126" s="128"/>
      <c r="CN126" s="133">
        <f t="shared" si="179"/>
        <v>0.32299741602067183</v>
      </c>
    </row>
    <row r="127" spans="1:92" ht="23.25" customHeight="1">
      <c r="A127" s="121">
        <v>96426</v>
      </c>
      <c r="B127" s="270" t="s">
        <v>262</v>
      </c>
      <c r="C127" s="254"/>
      <c r="D127" s="124"/>
      <c r="E127" s="125"/>
      <c r="F127" s="255"/>
      <c r="G127" s="127"/>
      <c r="H127" s="128"/>
      <c r="I127" s="133"/>
      <c r="J127" s="254"/>
      <c r="K127" s="124"/>
      <c r="L127" s="125"/>
      <c r="M127" s="255"/>
      <c r="N127" s="127"/>
      <c r="O127" s="128"/>
      <c r="P127" s="133"/>
      <c r="Q127" s="254"/>
      <c r="R127" s="124"/>
      <c r="S127" s="125"/>
      <c r="T127" s="255"/>
      <c r="U127" s="127"/>
      <c r="V127" s="128"/>
      <c r="W127" s="133"/>
      <c r="X127" s="254"/>
      <c r="Y127" s="124"/>
      <c r="Z127" s="125"/>
      <c r="AA127" s="255"/>
      <c r="AB127" s="127"/>
      <c r="AC127" s="128"/>
      <c r="AD127" s="133"/>
      <c r="AE127" s="254"/>
      <c r="AF127" s="124"/>
      <c r="AG127" s="125"/>
      <c r="AH127" s="255"/>
      <c r="AI127" s="127"/>
      <c r="AJ127" s="128"/>
      <c r="AK127" s="133"/>
      <c r="AL127" s="254"/>
      <c r="AM127" s="124"/>
      <c r="AN127" s="125"/>
      <c r="AO127" s="255"/>
      <c r="AP127" s="127"/>
      <c r="AQ127" s="128"/>
      <c r="AR127" s="133"/>
      <c r="AS127" s="254"/>
      <c r="AT127" s="124"/>
      <c r="AU127" s="125"/>
      <c r="AV127" s="255"/>
      <c r="AW127" s="127"/>
      <c r="AX127" s="128"/>
      <c r="AY127" s="133"/>
      <c r="AZ127" s="254"/>
      <c r="BA127" s="124"/>
      <c r="BB127" s="125"/>
      <c r="BC127" s="255"/>
      <c r="BD127" s="127"/>
      <c r="BE127" s="128"/>
      <c r="BF127" s="133"/>
      <c r="BG127" s="256"/>
      <c r="BH127" s="124"/>
      <c r="BI127" s="125"/>
      <c r="BJ127" s="255"/>
      <c r="BK127" s="127"/>
      <c r="BL127" s="128"/>
      <c r="BM127" s="133"/>
      <c r="BN127" s="257"/>
      <c r="BO127" s="342"/>
      <c r="BP127" s="131"/>
      <c r="BQ127" s="124"/>
      <c r="BR127" s="125"/>
      <c r="BS127" s="357"/>
      <c r="BT127" s="127"/>
      <c r="BU127" s="128"/>
      <c r="BV127" s="133"/>
      <c r="BW127" s="257">
        <v>12</v>
      </c>
      <c r="BX127" s="342"/>
      <c r="BY127" s="131">
        <f>SUM(BW127:BX127)</f>
        <v>12</v>
      </c>
      <c r="BZ127" s="124">
        <f>(BY127/BY$121)*100</f>
        <v>24.489795918367346</v>
      </c>
      <c r="CA127" s="125">
        <f>(BY127/$BY$128)*100</f>
        <v>0.83217753120665738</v>
      </c>
      <c r="CB127" s="357">
        <f>BY127-12</f>
        <v>0</v>
      </c>
      <c r="CC127" s="127">
        <f>(CB127/BY127)*100</f>
        <v>0</v>
      </c>
      <c r="CD127" s="128">
        <f>(CB127/BY$121)*100</f>
        <v>0</v>
      </c>
      <c r="CE127" s="133">
        <f>(CB127/$BY$128)*100</f>
        <v>0</v>
      </c>
      <c r="CF127" s="257">
        <v>18</v>
      </c>
      <c r="CG127" s="342">
        <v>9</v>
      </c>
      <c r="CH127" s="131">
        <f>SUM(CF127:CG127)</f>
        <v>27</v>
      </c>
      <c r="CI127" s="124">
        <f>(CH127/CH$121)*100</f>
        <v>37.5</v>
      </c>
      <c r="CJ127" s="125">
        <f t="shared" si="177"/>
        <v>1.7441860465116279</v>
      </c>
      <c r="CK127" s="357">
        <f>CH127-20</f>
        <v>7</v>
      </c>
      <c r="CL127" s="127">
        <f t="shared" si="178"/>
        <v>25.925925925925924</v>
      </c>
      <c r="CM127" s="128">
        <f>(CK127/CH$121)*100</f>
        <v>9.7222222222222232</v>
      </c>
      <c r="CN127" s="133">
        <f t="shared" si="179"/>
        <v>0.45219638242894056</v>
      </c>
    </row>
    <row r="128" spans="1:92" s="242" customFormat="1" ht="23.25" customHeight="1">
      <c r="A128" s="426" t="s">
        <v>180</v>
      </c>
      <c r="B128" s="427"/>
      <c r="C128" s="318">
        <f>SUM(C5,C8,C15,C47,C65,C73,C84,C90,C96,C103,C111,C121)</f>
        <v>1944</v>
      </c>
      <c r="D128" s="319">
        <f>(C128/C$128)*100</f>
        <v>100</v>
      </c>
      <c r="E128" s="320">
        <f>(C128/$C$128)*100</f>
        <v>100</v>
      </c>
      <c r="F128" s="321">
        <f>SUM(F5,F8,F15,F47,F65,F73,F84,F90,F96,F103,F111,F121)</f>
        <v>454</v>
      </c>
      <c r="G128" s="322">
        <f>(F128/C128)*100</f>
        <v>23.353909465020575</v>
      </c>
      <c r="H128" s="323">
        <f>(F128/C$128)*100</f>
        <v>23.353909465020575</v>
      </c>
      <c r="I128" s="324">
        <f>(F128/$C$128)*100</f>
        <v>23.353909465020575</v>
      </c>
      <c r="J128" s="318">
        <f>SUM(J5,J8,J15,J47,J65,J73,J84,J90,J96,J103,J111,J121)</f>
        <v>1869</v>
      </c>
      <c r="K128" s="319">
        <f>(J128/J$128)*100</f>
        <v>100</v>
      </c>
      <c r="L128" s="320">
        <f>(J128/$J$128)*100</f>
        <v>100</v>
      </c>
      <c r="M128" s="321">
        <f>SUM(M5,M8,M15,M47,M65,M73,M84,M90,M96,M103,M111,M121)</f>
        <v>447</v>
      </c>
      <c r="N128" s="322">
        <f>(M128/J128)*100</f>
        <v>23.91653290529695</v>
      </c>
      <c r="O128" s="323">
        <f>(M128/J$128)*100</f>
        <v>23.91653290529695</v>
      </c>
      <c r="P128" s="324">
        <f>(M128/$J$128)*100</f>
        <v>23.91653290529695</v>
      </c>
      <c r="Q128" s="318">
        <f>SUM(Q5,Q8,Q15,Q47,Q65,Q73,Q84,Q90,Q96,Q103,Q111,Q121)</f>
        <v>1803</v>
      </c>
      <c r="R128" s="319">
        <f>(Q128/Q$128)*100</f>
        <v>100</v>
      </c>
      <c r="S128" s="320">
        <f>(Q128/$Q$128)*100</f>
        <v>100</v>
      </c>
      <c r="T128" s="321">
        <f>SUM(T5,T8,T15,T47,T65,T73,T84,T90,T96,T103,T111,T121)</f>
        <v>358</v>
      </c>
      <c r="U128" s="322">
        <f>(T128/Q128)*100</f>
        <v>19.85579589572934</v>
      </c>
      <c r="V128" s="323">
        <f>(T128/Q$128)*100</f>
        <v>19.85579589572934</v>
      </c>
      <c r="W128" s="324">
        <f>(T128/$Q$128)*100</f>
        <v>19.85579589572934</v>
      </c>
      <c r="X128" s="318">
        <f>SUM(X5,X8,X15,X47,X65,X73,X84,X90,X96,X103,X111,X121)</f>
        <v>1742</v>
      </c>
      <c r="Y128" s="319">
        <f>(X128/X$128)*100</f>
        <v>100</v>
      </c>
      <c r="Z128" s="320">
        <f>(X128/$X$128)*100</f>
        <v>100</v>
      </c>
      <c r="AA128" s="321">
        <f>SUM(AA5,AA8,AA15,AA47,AA65,AA73,AA84,AA90,AA96,AA103,AA111,AA121)</f>
        <v>375</v>
      </c>
      <c r="AB128" s="322">
        <f>(AA128/X128)*100</f>
        <v>21.526980482204365</v>
      </c>
      <c r="AC128" s="323">
        <f>(AA128/X$128)*100</f>
        <v>21.526980482204365</v>
      </c>
      <c r="AD128" s="324">
        <f>(AA128/$X$128)*100</f>
        <v>21.526980482204365</v>
      </c>
      <c r="AE128" s="318">
        <f>SUM(AE5,AE8,AE15,AE47,AE65,AE73,AE84,AE90,AE96,AE103,AE111,AE121)</f>
        <v>1181</v>
      </c>
      <c r="AF128" s="319">
        <f>(AE128/AE$128)*100</f>
        <v>100</v>
      </c>
      <c r="AG128" s="320">
        <f>(AE128/$AE$128)*100</f>
        <v>100</v>
      </c>
      <c r="AH128" s="321">
        <f>SUM(AH5,AH8,AH15,AH47,AH65,AH73,AH84,AH90,AH96,AH103,AH111,AH121)</f>
        <v>228</v>
      </c>
      <c r="AI128" s="322">
        <f>(AH128/AE128)*100</f>
        <v>19.30567315834039</v>
      </c>
      <c r="AJ128" s="323">
        <f>(AH128/AE$128)*100</f>
        <v>19.30567315834039</v>
      </c>
      <c r="AK128" s="324">
        <f>(AH128/$AE$128)*100</f>
        <v>19.30567315834039</v>
      </c>
      <c r="AL128" s="318">
        <f>SUM(AL5,AL8,AL15,AL47,AL65,AL73,AL84,AL90,AL96,AL103,AL111,AL121)</f>
        <v>1335</v>
      </c>
      <c r="AM128" s="319">
        <f>(AL128/AL$128)*100</f>
        <v>100</v>
      </c>
      <c r="AN128" s="320">
        <f>(AL128/$AL$128)*100</f>
        <v>100</v>
      </c>
      <c r="AO128" s="321">
        <f>SUM(AO5,AO8,AO15,AO47,AO65,AO73,AO84,AO90,AO96,AO103,AO111,AO121)</f>
        <v>402</v>
      </c>
      <c r="AP128" s="322">
        <f>(AO128/AL128)*100</f>
        <v>30.112359550561795</v>
      </c>
      <c r="AQ128" s="323">
        <f>(AO128/$AL$128)*100</f>
        <v>30.112359550561795</v>
      </c>
      <c r="AR128" s="324">
        <f>(AO128/$AL$128)*100</f>
        <v>30.112359550561795</v>
      </c>
      <c r="AS128" s="318">
        <f>SUM(AS5,AS8,AS15,AS47,AS65,AS73,AS84,AS90,AS96,AS103,AS111,AS121)</f>
        <v>1719</v>
      </c>
      <c r="AT128" s="319">
        <f>(AS128/AS$128)*100</f>
        <v>100</v>
      </c>
      <c r="AU128" s="320">
        <f>(AS128/$AS$128)*100</f>
        <v>100</v>
      </c>
      <c r="AV128" s="321">
        <f>SUM(AV5,AV8,AV15,AV47,AV65,AV73,AV84,AV90,AV96,AV103,AV111,AV121)</f>
        <v>325</v>
      </c>
      <c r="AW128" s="322">
        <f>(AV128/AS128)*100</f>
        <v>18.906340895869693</v>
      </c>
      <c r="AX128" s="323">
        <f>(AV128/$AS$128)*100</f>
        <v>18.906340895869693</v>
      </c>
      <c r="AY128" s="324">
        <f>(AV128/$AS$128)*100</f>
        <v>18.906340895869693</v>
      </c>
      <c r="AZ128" s="318">
        <f>SUM(AZ5,AZ8,AZ15,AZ47,AZ65,AZ73,AZ84,AZ90,AZ96,AZ103,AZ111,AZ121)</f>
        <v>1591</v>
      </c>
      <c r="BA128" s="319">
        <f>(AZ128/AZ$128)*100</f>
        <v>100</v>
      </c>
      <c r="BB128" s="320">
        <f>(AZ128/$AZ$128)*100</f>
        <v>100</v>
      </c>
      <c r="BC128" s="321">
        <f>SUM(BC5,BC8,BC15,BC47,BC65,BC73,BC84,BC90,BC96,BC103,BC111,BC121)</f>
        <v>217</v>
      </c>
      <c r="BD128" s="322">
        <f>(BC128/AZ128)*100</f>
        <v>13.639220615964803</v>
      </c>
      <c r="BE128" s="323">
        <f>(BC128/$AZ$128)*100</f>
        <v>13.639220615964803</v>
      </c>
      <c r="BF128" s="324">
        <f>(BC128/$AZ$128)*100</f>
        <v>13.639220615964803</v>
      </c>
      <c r="BG128" s="325">
        <f>SUM(BG5,BG8,BG15,BG47,BG65,BG73,BG84,BG90,BG96,BG103,BG111,BG121)</f>
        <v>1651</v>
      </c>
      <c r="BH128" s="319">
        <f>(BG128/BG$128)*100</f>
        <v>100</v>
      </c>
      <c r="BI128" s="320">
        <f>(BG128/$BG$128)*100</f>
        <v>100</v>
      </c>
      <c r="BJ128" s="321">
        <f>SUM(BJ5,BJ8,BJ15,BJ47,BJ65,BJ73,BJ84,BJ90,BJ96,BJ103,BJ111,BJ121)</f>
        <v>386</v>
      </c>
      <c r="BK128" s="322">
        <f>(BJ128/BG128)*100</f>
        <v>23.379769836462749</v>
      </c>
      <c r="BL128" s="323">
        <f>(BJ128/$BG$128)*100</f>
        <v>23.379769836462749</v>
      </c>
      <c r="BM128" s="324">
        <f>(BJ128/$BG$128)*100</f>
        <v>23.379769836462749</v>
      </c>
      <c r="BN128" s="326">
        <f>SUM(BN5,BN8,BN15,BN47,BN65,BN73,BN84,BN90,BN96,BN103,BN111,BN121)</f>
        <v>1476</v>
      </c>
      <c r="BO128" s="348">
        <f>SUM(BO5,BO8,BO15,BO47,BO65,BO73,BO84,BO90,BO96,BO103,BO111,BO121)</f>
        <v>23</v>
      </c>
      <c r="BP128" s="353">
        <f>SUM(BN128:BO128)</f>
        <v>1499</v>
      </c>
      <c r="BQ128" s="319">
        <f>(BP128/BP$128)*100</f>
        <v>100</v>
      </c>
      <c r="BR128" s="320">
        <f>(BP128/$BP$128)*100</f>
        <v>100</v>
      </c>
      <c r="BS128" s="365">
        <f>SUM(BS5,BS8,BS15,BS47,BS65,BS73,BS84,BS90,BS96,BS103,BS111,BS121)</f>
        <v>355</v>
      </c>
      <c r="BT128" s="322">
        <f>(BS128/BP128)*100</f>
        <v>23.68245496997999</v>
      </c>
      <c r="BU128" s="323">
        <f>(BS128/BP$128)*100</f>
        <v>23.68245496997999</v>
      </c>
      <c r="BV128" s="327">
        <f>(BS128/$BP$128)*100</f>
        <v>23.68245496997999</v>
      </c>
      <c r="BW128" s="326">
        <f>SUM(BW5,BW8,BW15,BW47,BW65,BW73,BW84,BW90,BW96,BW103,BW111,BW121)</f>
        <v>1399</v>
      </c>
      <c r="BX128" s="348">
        <f>SUM(BX5,BX8,BX15,BX47,BX65,BX73,BX84,BX90,BX96,BX103,BX111,BX121)</f>
        <v>43</v>
      </c>
      <c r="BY128" s="353">
        <f>SUM(BW128:BX128)</f>
        <v>1442</v>
      </c>
      <c r="BZ128" s="319">
        <f>(BY128/BY$128)*100</f>
        <v>100</v>
      </c>
      <c r="CA128" s="320">
        <f>(BY128/$BY$128)*100</f>
        <v>100</v>
      </c>
      <c r="CB128" s="365">
        <f>SUM(CB5,CB8,CB15,CB47,CB65,CB73,CB84,CB90,CB96,CB103,CB111,CB121)</f>
        <v>325</v>
      </c>
      <c r="CC128" s="322">
        <f>(CB128/BY128)*100</f>
        <v>22.538141470180307</v>
      </c>
      <c r="CD128" s="323">
        <f>(CB128/BY$128)*100</f>
        <v>22.538141470180307</v>
      </c>
      <c r="CE128" s="327">
        <f>(CB128/$BY$128)*100</f>
        <v>22.538141470180307</v>
      </c>
      <c r="CF128" s="326">
        <f>SUM(CF5,CF8,CF15,CF47,CF65,CF73,CF84,CF90,CF96,CF103,CF111,CF121)</f>
        <v>1443</v>
      </c>
      <c r="CG128" s="348">
        <f>SUM(CG5,CG8,CG15,CG47,CG65,CG73,CG84,CG90,CG96,CG103,CG111,CG121)</f>
        <v>105</v>
      </c>
      <c r="CH128" s="353">
        <f>SUM(CF128:CG128)</f>
        <v>1548</v>
      </c>
      <c r="CI128" s="319">
        <f>(CH128/CH$128)*100</f>
        <v>100</v>
      </c>
      <c r="CJ128" s="320">
        <f t="shared" si="177"/>
        <v>100</v>
      </c>
      <c r="CK128" s="365">
        <f>SUM(CK5,CK8,CK15,CK47,CK65,CK73,CK84,CK90,CK96,CK103,CK111,CK121)</f>
        <v>398</v>
      </c>
      <c r="CL128" s="322">
        <f t="shared" si="178"/>
        <v>25.710594315245476</v>
      </c>
      <c r="CM128" s="323">
        <f>(CK128/CH$128)*100</f>
        <v>25.710594315245476</v>
      </c>
      <c r="CN128" s="327">
        <f>(CK128/$CH$128)*100</f>
        <v>25.710594315245476</v>
      </c>
    </row>
    <row r="129" spans="1:92" s="73" customFormat="1" ht="24">
      <c r="A129" s="218" t="s">
        <v>272</v>
      </c>
      <c r="B129" s="218"/>
      <c r="C129" s="218"/>
      <c r="D129" s="218"/>
      <c r="E129" s="218"/>
      <c r="F129" s="218"/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  <c r="AV129" s="218"/>
      <c r="AW129" s="218"/>
      <c r="AX129" s="218"/>
      <c r="AY129" s="218"/>
      <c r="AZ129" s="218"/>
      <c r="BA129" s="218"/>
      <c r="BB129" s="218"/>
      <c r="BC129" s="218"/>
      <c r="BD129" s="218"/>
      <c r="BE129" s="218"/>
      <c r="BF129" s="218"/>
      <c r="BG129" s="71" t="s">
        <v>234</v>
      </c>
      <c r="BH129" s="218"/>
      <c r="BI129" s="218"/>
      <c r="BJ129" s="218"/>
      <c r="BK129" s="218"/>
      <c r="BL129" s="218"/>
      <c r="BM129" s="218"/>
      <c r="BN129" s="218"/>
      <c r="BO129" s="218"/>
      <c r="BP129" s="218"/>
      <c r="BQ129" s="218"/>
      <c r="BR129" s="218"/>
      <c r="BS129" s="218"/>
      <c r="BT129" s="218"/>
      <c r="BU129" s="218"/>
      <c r="BV129" s="219"/>
      <c r="BW129" s="218"/>
      <c r="BX129" s="218"/>
      <c r="BY129" s="218"/>
      <c r="BZ129" s="218"/>
      <c r="CA129" s="218"/>
      <c r="CB129" s="218"/>
      <c r="CC129" s="218"/>
      <c r="CD129" s="218"/>
      <c r="CE129" s="219"/>
      <c r="CF129" s="218"/>
      <c r="CG129" s="218"/>
      <c r="CH129" s="218"/>
      <c r="CI129" s="218"/>
      <c r="CJ129" s="218"/>
      <c r="CK129" s="218"/>
      <c r="CL129" s="218"/>
      <c r="CM129" s="218"/>
      <c r="CN129" s="219"/>
    </row>
    <row r="130" spans="1:92">
      <c r="B130" s="79" t="s">
        <v>241</v>
      </c>
    </row>
    <row r="131" spans="1:92" s="4" customFormat="1" ht="24">
      <c r="A131" s="74" t="s">
        <v>95</v>
      </c>
      <c r="B131" s="35" t="s">
        <v>181</v>
      </c>
      <c r="C131" s="75"/>
      <c r="D131" s="75"/>
      <c r="E131" s="76"/>
      <c r="F131" s="77"/>
      <c r="G131" s="77"/>
      <c r="H131" s="76"/>
      <c r="I131" s="77"/>
      <c r="J131" s="77"/>
      <c r="K131" s="77"/>
      <c r="L131" s="75"/>
      <c r="M131" s="75"/>
      <c r="N131" s="76"/>
      <c r="O131" s="77"/>
      <c r="P131" s="77"/>
      <c r="Q131" s="76"/>
      <c r="R131" s="77"/>
      <c r="S131" s="77"/>
      <c r="T131" s="77"/>
      <c r="U131" s="75"/>
      <c r="V131" s="75"/>
      <c r="W131" s="76"/>
      <c r="X131" s="77"/>
      <c r="Y131" s="77"/>
      <c r="Z131" s="76"/>
      <c r="AA131" s="77"/>
      <c r="AB131" s="77"/>
      <c r="AC131" s="77"/>
      <c r="AD131" s="75"/>
      <c r="AE131" s="75"/>
      <c r="AF131" s="76"/>
      <c r="AG131" s="77"/>
      <c r="AH131" s="77"/>
      <c r="AI131" s="76"/>
      <c r="AJ131" s="77"/>
      <c r="AK131" s="77"/>
      <c r="AL131" s="77"/>
      <c r="AM131" s="75"/>
      <c r="AN131" s="75"/>
      <c r="AO131" s="76"/>
      <c r="AP131" s="77"/>
      <c r="AQ131" s="77"/>
      <c r="AR131" s="76"/>
      <c r="AS131" s="77"/>
      <c r="AT131" s="77"/>
      <c r="AU131" s="77"/>
      <c r="AV131" s="75"/>
      <c r="AW131" s="75"/>
      <c r="AX131" s="76"/>
      <c r="AY131" s="77"/>
      <c r="AZ131" s="77"/>
      <c r="BA131" s="76"/>
      <c r="BB131" s="77"/>
      <c r="BC131" s="77"/>
      <c r="BD131" s="77"/>
      <c r="BE131" s="75"/>
      <c r="BF131" s="75"/>
      <c r="BG131" s="76"/>
      <c r="BH131" s="77"/>
      <c r="BI131" s="77"/>
      <c r="BJ131" s="76"/>
      <c r="BK131" s="77"/>
      <c r="BL131" s="77"/>
      <c r="BM131" s="77"/>
      <c r="BN131" s="75"/>
      <c r="BO131" s="75"/>
      <c r="BP131" s="76"/>
      <c r="BQ131" s="77"/>
      <c r="BR131" s="77"/>
      <c r="BS131" s="76"/>
      <c r="BT131" s="77"/>
      <c r="BU131" s="77"/>
      <c r="BV131" s="77"/>
      <c r="BW131" s="75"/>
      <c r="BX131" s="75"/>
      <c r="BY131" s="76"/>
      <c r="BZ131" s="77"/>
      <c r="CA131" s="77"/>
      <c r="CB131" s="76"/>
      <c r="CC131" s="77"/>
      <c r="CD131" s="77"/>
      <c r="CE131" s="77"/>
      <c r="CF131" s="75"/>
      <c r="CG131" s="75"/>
      <c r="CH131" s="76"/>
      <c r="CI131" s="77"/>
      <c r="CJ131" s="77"/>
      <c r="CK131" s="76"/>
      <c r="CL131" s="77"/>
      <c r="CM131" s="77"/>
      <c r="CN131" s="77"/>
    </row>
    <row r="132" spans="1:92" s="79" customFormat="1" ht="24">
      <c r="B132" s="79" t="s">
        <v>233</v>
      </c>
      <c r="C132" s="80"/>
      <c r="E132" s="81"/>
      <c r="G132" s="81"/>
      <c r="H132" s="81"/>
      <c r="I132" s="81"/>
      <c r="L132" s="81"/>
      <c r="N132" s="81"/>
      <c r="O132" s="81"/>
      <c r="P132" s="81"/>
      <c r="S132" s="81"/>
      <c r="U132" s="81"/>
      <c r="V132" s="81"/>
      <c r="W132" s="81"/>
      <c r="Z132" s="81"/>
      <c r="AB132" s="81"/>
      <c r="AC132" s="81"/>
      <c r="AD132" s="81"/>
      <c r="AG132" s="81"/>
      <c r="AI132" s="81"/>
      <c r="AJ132" s="81"/>
      <c r="AK132" s="81"/>
      <c r="AN132" s="81"/>
      <c r="AP132" s="81"/>
      <c r="AQ132" s="81"/>
      <c r="AR132" s="81"/>
      <c r="AU132" s="81"/>
      <c r="AW132" s="81"/>
      <c r="AX132" s="81"/>
      <c r="AY132" s="81"/>
      <c r="BB132" s="81"/>
      <c r="BD132" s="81"/>
      <c r="BE132" s="81"/>
      <c r="BF132" s="81"/>
      <c r="BG132" s="76"/>
      <c r="BH132" s="77"/>
      <c r="BI132" s="77"/>
      <c r="BJ132" s="76"/>
      <c r="BK132" s="77"/>
      <c r="BL132" s="77"/>
      <c r="BM132" s="77"/>
    </row>
    <row r="133" spans="1:92" s="79" customFormat="1" ht="24">
      <c r="B133" s="79" t="s">
        <v>236</v>
      </c>
      <c r="C133" s="80"/>
      <c r="E133" s="81"/>
      <c r="G133" s="81"/>
      <c r="H133" s="81"/>
      <c r="I133" s="81"/>
      <c r="L133" s="81"/>
      <c r="N133" s="81"/>
      <c r="O133" s="81"/>
      <c r="P133" s="81"/>
      <c r="S133" s="81"/>
      <c r="U133" s="81"/>
      <c r="V133" s="81"/>
      <c r="W133" s="81"/>
      <c r="Z133" s="81"/>
      <c r="AB133" s="81"/>
      <c r="AC133" s="81"/>
      <c r="AD133" s="81"/>
      <c r="AG133" s="81"/>
      <c r="AI133" s="81"/>
      <c r="AJ133" s="81"/>
      <c r="AK133" s="81"/>
      <c r="AN133" s="81"/>
      <c r="AP133" s="81"/>
      <c r="AQ133" s="81"/>
      <c r="AR133" s="81"/>
      <c r="AU133" s="81"/>
      <c r="AW133" s="81"/>
      <c r="AX133" s="81"/>
      <c r="AY133" s="81"/>
      <c r="BB133" s="81"/>
      <c r="BD133" s="81"/>
      <c r="BE133" s="81"/>
      <c r="BF133" s="81"/>
      <c r="BG133" s="75"/>
      <c r="BH133" s="82"/>
      <c r="BI133" s="82"/>
      <c r="BJ133" s="75"/>
      <c r="BK133" s="82"/>
      <c r="BL133" s="82"/>
      <c r="BM133" s="82"/>
    </row>
    <row r="134" spans="1:92" s="79" customFormat="1" ht="24">
      <c r="B134" s="79" t="s">
        <v>237</v>
      </c>
      <c r="C134" s="80"/>
      <c r="E134" s="81"/>
      <c r="G134" s="81"/>
      <c r="H134" s="81"/>
      <c r="I134" s="81"/>
      <c r="L134" s="81"/>
      <c r="N134" s="81"/>
      <c r="O134" s="81"/>
      <c r="P134" s="81"/>
      <c r="S134" s="81"/>
      <c r="U134" s="81"/>
      <c r="V134" s="81"/>
      <c r="W134" s="81"/>
      <c r="Z134" s="81"/>
      <c r="AB134" s="81"/>
      <c r="AC134" s="81"/>
      <c r="AD134" s="81"/>
      <c r="AG134" s="81"/>
      <c r="AI134" s="81"/>
      <c r="AJ134" s="81"/>
      <c r="AK134" s="81"/>
      <c r="AN134" s="81"/>
      <c r="AP134" s="81"/>
      <c r="AQ134" s="81"/>
      <c r="AR134" s="81"/>
      <c r="AU134" s="81"/>
      <c r="AW134" s="81"/>
      <c r="AX134" s="81"/>
      <c r="AY134" s="81"/>
      <c r="BB134" s="81"/>
      <c r="BD134" s="81"/>
      <c r="BE134" s="81"/>
      <c r="BF134" s="81"/>
      <c r="BG134" s="76"/>
      <c r="BH134" s="77"/>
      <c r="BI134" s="77"/>
      <c r="BJ134" s="76"/>
      <c r="BK134" s="77"/>
      <c r="BL134" s="77"/>
      <c r="BM134" s="77"/>
    </row>
    <row r="135" spans="1:92" s="79" customFormat="1" ht="24">
      <c r="B135" s="79" t="s">
        <v>238</v>
      </c>
      <c r="C135" s="80"/>
      <c r="E135" s="81"/>
      <c r="G135" s="81"/>
      <c r="H135" s="81"/>
      <c r="I135" s="81"/>
      <c r="L135" s="81"/>
      <c r="N135" s="81"/>
      <c r="O135" s="81"/>
      <c r="P135" s="81"/>
      <c r="S135" s="81"/>
      <c r="U135" s="81"/>
      <c r="V135" s="81"/>
      <c r="W135" s="81"/>
      <c r="Z135" s="81"/>
      <c r="AB135" s="81"/>
      <c r="AC135" s="81"/>
      <c r="AD135" s="81"/>
      <c r="AG135" s="81"/>
      <c r="AI135" s="81"/>
      <c r="AJ135" s="81"/>
      <c r="AK135" s="81"/>
      <c r="AN135" s="81"/>
      <c r="AP135" s="81"/>
      <c r="AQ135" s="81"/>
      <c r="AR135" s="81"/>
      <c r="AU135" s="81"/>
      <c r="AW135" s="81"/>
      <c r="AX135" s="81"/>
      <c r="AY135" s="81"/>
      <c r="BB135" s="81"/>
      <c r="BD135" s="81"/>
      <c r="BE135" s="81"/>
      <c r="BF135" s="81"/>
      <c r="BG135" s="76"/>
      <c r="BH135" s="77"/>
      <c r="BI135" s="77"/>
      <c r="BJ135" s="76"/>
      <c r="BK135" s="77"/>
      <c r="BL135" s="77"/>
      <c r="BM135" s="77"/>
    </row>
    <row r="136" spans="1:92" s="79" customFormat="1" ht="24">
      <c r="B136" s="79" t="s">
        <v>239</v>
      </c>
      <c r="C136" s="80"/>
      <c r="E136" s="81"/>
      <c r="G136" s="81"/>
      <c r="H136" s="81"/>
      <c r="I136" s="81"/>
      <c r="L136" s="81"/>
      <c r="N136" s="81"/>
      <c r="O136" s="81"/>
      <c r="P136" s="81"/>
      <c r="S136" s="81"/>
      <c r="U136" s="81"/>
      <c r="V136" s="81"/>
      <c r="W136" s="81"/>
      <c r="Z136" s="81"/>
      <c r="AB136" s="81"/>
      <c r="AC136" s="81"/>
      <c r="AD136" s="81"/>
      <c r="AG136" s="81"/>
      <c r="AI136" s="81"/>
      <c r="AJ136" s="81"/>
      <c r="AK136" s="81"/>
      <c r="AN136" s="81"/>
      <c r="AP136" s="81"/>
      <c r="AQ136" s="81"/>
      <c r="AR136" s="81"/>
      <c r="AU136" s="81"/>
      <c r="AW136" s="81"/>
      <c r="AX136" s="81"/>
      <c r="AY136" s="81"/>
      <c r="BB136" s="81"/>
      <c r="BD136" s="81"/>
      <c r="BE136" s="81"/>
      <c r="BF136" s="81"/>
      <c r="BG136" s="76"/>
      <c r="BH136" s="77"/>
      <c r="BI136" s="77"/>
      <c r="BJ136" s="76"/>
      <c r="BK136" s="77"/>
      <c r="BL136" s="77"/>
      <c r="BM136" s="77"/>
    </row>
    <row r="137" spans="1:92" s="79" customFormat="1" ht="24">
      <c r="B137" s="79" t="s">
        <v>240</v>
      </c>
      <c r="C137" s="80"/>
      <c r="E137" s="81"/>
      <c r="G137" s="81"/>
      <c r="H137" s="81"/>
      <c r="I137" s="81"/>
      <c r="L137" s="81"/>
      <c r="N137" s="81"/>
      <c r="O137" s="81"/>
      <c r="P137" s="81"/>
      <c r="S137" s="81"/>
      <c r="U137" s="81"/>
      <c r="V137" s="81"/>
      <c r="W137" s="81"/>
      <c r="Z137" s="81"/>
      <c r="AB137" s="81"/>
      <c r="AC137" s="81"/>
      <c r="AD137" s="81"/>
      <c r="AG137" s="81"/>
      <c r="AI137" s="81"/>
      <c r="AJ137" s="81"/>
      <c r="AK137" s="81"/>
      <c r="AN137" s="81"/>
      <c r="AP137" s="81"/>
      <c r="AQ137" s="81"/>
      <c r="AR137" s="81"/>
      <c r="AU137" s="81"/>
      <c r="AW137" s="81"/>
      <c r="AX137" s="81"/>
      <c r="AY137" s="81"/>
      <c r="BB137" s="81"/>
      <c r="BD137" s="81"/>
      <c r="BE137" s="81"/>
      <c r="BF137" s="81"/>
      <c r="BG137" s="76"/>
      <c r="BH137" s="77"/>
      <c r="BI137" s="77"/>
      <c r="BJ137" s="76"/>
      <c r="BK137" s="77"/>
      <c r="BL137" s="77"/>
      <c r="BM137" s="77"/>
    </row>
    <row r="138" spans="1:92">
      <c r="BG138" s="220"/>
    </row>
  </sheetData>
  <sheetProtection formatCells="0" formatColumns="0" formatRows="0" insertColumns="0" insertRows="0" insertHyperlinks="0" deleteColumns="0" deleteRows="0" sort="0" autoFilter="0" pivotTables="0"/>
  <autoFilter ref="A4:CN137">
    <filterColumn colId="0" showButton="0"/>
  </autoFilter>
  <mergeCells count="67">
    <mergeCell ref="CF3:CJ3"/>
    <mergeCell ref="CK3:CN3"/>
    <mergeCell ref="A128:B128"/>
    <mergeCell ref="A104:B104"/>
    <mergeCell ref="A111:B111"/>
    <mergeCell ref="A112:B112"/>
    <mergeCell ref="A119:B119"/>
    <mergeCell ref="A121:B121"/>
    <mergeCell ref="A122:B122"/>
    <mergeCell ref="A103:B103"/>
    <mergeCell ref="A66:B66"/>
    <mergeCell ref="A73:B73"/>
    <mergeCell ref="A74:B74"/>
    <mergeCell ref="A82:B82"/>
    <mergeCell ref="A84:B84"/>
    <mergeCell ref="A85:B85"/>
    <mergeCell ref="A90:B90"/>
    <mergeCell ref="A91:B91"/>
    <mergeCell ref="A96:B96"/>
    <mergeCell ref="A97:B97"/>
    <mergeCell ref="A99:B99"/>
    <mergeCell ref="A77:B77"/>
    <mergeCell ref="A15:B15"/>
    <mergeCell ref="A16:B16"/>
    <mergeCell ref="A47:B47"/>
    <mergeCell ref="A48:B48"/>
    <mergeCell ref="A61:B61"/>
    <mergeCell ref="A65:B65"/>
    <mergeCell ref="BG3:BI3"/>
    <mergeCell ref="BJ3:BM3"/>
    <mergeCell ref="A5:B5"/>
    <mergeCell ref="A6:B6"/>
    <mergeCell ref="A8:B8"/>
    <mergeCell ref="A9:B9"/>
    <mergeCell ref="AL3:AN3"/>
    <mergeCell ref="AO3:AR3"/>
    <mergeCell ref="AS3:AU3"/>
    <mergeCell ref="AV3:AY3"/>
    <mergeCell ref="AZ3:BB3"/>
    <mergeCell ref="BC3:BF3"/>
    <mergeCell ref="A2:B4"/>
    <mergeCell ref="AA3:AD3"/>
    <mergeCell ref="AE3:AG3"/>
    <mergeCell ref="T3:W3"/>
    <mergeCell ref="C2:I2"/>
    <mergeCell ref="J2:P2"/>
    <mergeCell ref="Q2:W2"/>
    <mergeCell ref="X2:AD2"/>
    <mergeCell ref="X3:Z3"/>
    <mergeCell ref="C3:E3"/>
    <mergeCell ref="F3:I3"/>
    <mergeCell ref="J3:L3"/>
    <mergeCell ref="M3:P3"/>
    <mergeCell ref="Q3:S3"/>
    <mergeCell ref="AH3:AK3"/>
    <mergeCell ref="BN2:BV2"/>
    <mergeCell ref="BN3:BR3"/>
    <mergeCell ref="BS3:BV3"/>
    <mergeCell ref="AL2:AR2"/>
    <mergeCell ref="AS2:AY2"/>
    <mergeCell ref="AZ2:BF2"/>
    <mergeCell ref="BG2:BM2"/>
    <mergeCell ref="AE2:AK2"/>
    <mergeCell ref="BW2:CE2"/>
    <mergeCell ref="BW3:CA3"/>
    <mergeCell ref="CB3:CE3"/>
    <mergeCell ref="CF2:CN2"/>
  </mergeCells>
  <pageMargins left="0.7" right="0.7" top="0.75" bottom="0.75" header="0.3" footer="0.3"/>
  <pageSetup orientation="portrait" r:id="rId1"/>
  <ignoredErrors>
    <ignoredError sqref="BS17 BN1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P60"/>
  <sheetViews>
    <sheetView showGridLines="0" zoomScale="90" zoomScaleNormal="90" workbookViewId="0">
      <pane xSplit="2" ySplit="4" topLeftCell="BO31" activePane="bottomRight" state="frozen"/>
      <selection activeCell="B10" sqref="B10"/>
      <selection pane="topRight" activeCell="B10" sqref="B10"/>
      <selection pane="bottomLeft" activeCell="B10" sqref="B10"/>
      <selection pane="bottomRight" activeCell="CM4" sqref="CM4"/>
    </sheetView>
  </sheetViews>
  <sheetFormatPr defaultRowHeight="23.25"/>
  <cols>
    <col min="1" max="1" width="8.28515625" style="79" customWidth="1"/>
    <col min="2" max="2" width="29.7109375" style="79" customWidth="1"/>
    <col min="3" max="3" width="8.28515625" style="80" customWidth="1"/>
    <col min="4" max="5" width="9.42578125" style="81" customWidth="1"/>
    <col min="6" max="6" width="6.7109375" style="80" customWidth="1"/>
    <col min="7" max="7" width="9" style="81" customWidth="1"/>
    <col min="8" max="9" width="8.85546875" style="81" customWidth="1"/>
    <col min="10" max="10" width="8.28515625" style="80" customWidth="1"/>
    <col min="11" max="12" width="9.42578125" style="81" customWidth="1"/>
    <col min="13" max="13" width="6.7109375" style="80" customWidth="1"/>
    <col min="14" max="14" width="9" style="81" customWidth="1"/>
    <col min="15" max="16" width="8.85546875" style="81" customWidth="1"/>
    <col min="17" max="17" width="8.28515625" style="80" customWidth="1"/>
    <col min="18" max="19" width="9.42578125" style="81" customWidth="1"/>
    <col min="20" max="20" width="6.7109375" style="80" customWidth="1"/>
    <col min="21" max="21" width="9" style="81" customWidth="1"/>
    <col min="22" max="23" width="8.85546875" style="81" customWidth="1"/>
    <col min="24" max="24" width="8.28515625" style="80" customWidth="1"/>
    <col min="25" max="26" width="9.42578125" style="81" customWidth="1"/>
    <col min="27" max="27" width="6.7109375" style="80" customWidth="1"/>
    <col min="28" max="28" width="9" style="81" customWidth="1"/>
    <col min="29" max="30" width="8.85546875" style="81" customWidth="1"/>
    <col min="31" max="31" width="8.28515625" style="80" customWidth="1"/>
    <col min="32" max="33" width="9.42578125" style="81" customWidth="1"/>
    <col min="34" max="34" width="6.7109375" style="80" customWidth="1"/>
    <col min="35" max="35" width="9" style="81" customWidth="1"/>
    <col min="36" max="37" width="8.85546875" style="81" customWidth="1"/>
    <col min="38" max="38" width="8.28515625" style="80" customWidth="1"/>
    <col min="39" max="40" width="9.42578125" style="81" customWidth="1"/>
    <col min="41" max="41" width="6.7109375" style="80" customWidth="1"/>
    <col min="42" max="42" width="9" style="81" customWidth="1"/>
    <col min="43" max="44" width="8.85546875" style="81" customWidth="1"/>
    <col min="45" max="45" width="8.28515625" style="80" customWidth="1"/>
    <col min="46" max="47" width="9.42578125" style="81" customWidth="1"/>
    <col min="48" max="48" width="6.7109375" style="80" customWidth="1"/>
    <col min="49" max="49" width="9" style="81" customWidth="1"/>
    <col min="50" max="51" width="8.85546875" style="81" customWidth="1"/>
    <col min="52" max="52" width="8.28515625" style="80" customWidth="1"/>
    <col min="53" max="54" width="9.42578125" style="81" customWidth="1"/>
    <col min="55" max="55" width="6.7109375" style="80" customWidth="1"/>
    <col min="56" max="56" width="9" style="81" customWidth="1"/>
    <col min="57" max="58" width="8.85546875" style="81" customWidth="1"/>
    <col min="59" max="59" width="6.42578125" style="80" customWidth="1"/>
    <col min="60" max="60" width="6.5703125" style="80" customWidth="1"/>
    <col min="61" max="61" width="6.7109375" style="80" customWidth="1"/>
    <col min="62" max="62" width="8.42578125" style="80" customWidth="1"/>
    <col min="63" max="63" width="8.42578125" style="81" customWidth="1"/>
    <col min="64" max="64" width="8.42578125" style="80" customWidth="1"/>
    <col min="65" max="65" width="8.42578125" style="84" customWidth="1"/>
    <col min="66" max="67" width="8.42578125" style="81" customWidth="1"/>
    <col min="68" max="68" width="6.42578125" style="80" bestFit="1" customWidth="1"/>
    <col min="69" max="69" width="6.5703125" style="80" bestFit="1" customWidth="1"/>
    <col min="70" max="70" width="6.7109375" style="80" bestFit="1" customWidth="1"/>
    <col min="71" max="71" width="8.42578125" style="80" customWidth="1"/>
    <col min="72" max="72" width="8.42578125" style="81" customWidth="1"/>
    <col min="73" max="73" width="7.7109375" style="80" customWidth="1"/>
    <col min="74" max="74" width="8.42578125" style="84" customWidth="1"/>
    <col min="75" max="76" width="8.42578125" style="81" customWidth="1"/>
    <col min="77" max="77" width="6.42578125" style="80" bestFit="1" customWidth="1"/>
    <col min="78" max="78" width="6.5703125" style="80" bestFit="1" customWidth="1"/>
    <col min="79" max="79" width="6.7109375" style="80" bestFit="1" customWidth="1"/>
    <col min="80" max="80" width="8.42578125" style="80" customWidth="1"/>
    <col min="81" max="81" width="8.42578125" style="81" customWidth="1"/>
    <col min="82" max="82" width="7.7109375" style="80" customWidth="1"/>
    <col min="83" max="83" width="8.42578125" style="84" customWidth="1"/>
    <col min="84" max="85" width="8.42578125" style="81" customWidth="1"/>
    <col min="86" max="86" width="6.42578125" style="80" bestFit="1" customWidth="1"/>
    <col min="87" max="87" width="6.5703125" style="80" customWidth="1"/>
    <col min="88" max="88" width="6.7109375" style="80" bestFit="1" customWidth="1"/>
    <col min="89" max="89" width="8.42578125" style="80" customWidth="1"/>
    <col min="90" max="90" width="8.42578125" style="81" customWidth="1"/>
    <col min="91" max="91" width="7.7109375" style="80" customWidth="1"/>
    <col min="92" max="92" width="8.42578125" style="84" customWidth="1"/>
    <col min="93" max="94" width="8.42578125" style="81" customWidth="1"/>
    <col min="95" max="16384" width="9.140625" style="79"/>
  </cols>
  <sheetData>
    <row r="1" spans="1:94">
      <c r="A1" s="83" t="s">
        <v>242</v>
      </c>
      <c r="C1" s="79"/>
      <c r="J1" s="79"/>
      <c r="Q1" s="79"/>
      <c r="X1" s="79"/>
      <c r="AE1" s="79"/>
      <c r="AL1" s="79"/>
      <c r="AS1" s="79"/>
      <c r="AZ1" s="79"/>
    </row>
    <row r="2" spans="1:94">
      <c r="A2" s="447" t="s">
        <v>0</v>
      </c>
      <c r="B2" s="448"/>
      <c r="C2" s="399" t="s">
        <v>1</v>
      </c>
      <c r="D2" s="400"/>
      <c r="E2" s="413"/>
      <c r="F2" s="413"/>
      <c r="G2" s="413"/>
      <c r="H2" s="413"/>
      <c r="I2" s="436"/>
      <c r="J2" s="399" t="s">
        <v>2</v>
      </c>
      <c r="K2" s="400"/>
      <c r="L2" s="413"/>
      <c r="M2" s="413"/>
      <c r="N2" s="413"/>
      <c r="O2" s="413"/>
      <c r="P2" s="436"/>
      <c r="Q2" s="399" t="s">
        <v>3</v>
      </c>
      <c r="R2" s="400"/>
      <c r="S2" s="413"/>
      <c r="T2" s="413"/>
      <c r="U2" s="413"/>
      <c r="V2" s="413"/>
      <c r="W2" s="436"/>
      <c r="X2" s="399" t="s">
        <v>4</v>
      </c>
      <c r="Y2" s="400"/>
      <c r="Z2" s="413"/>
      <c r="AA2" s="413"/>
      <c r="AB2" s="413"/>
      <c r="AC2" s="413"/>
      <c r="AD2" s="436"/>
      <c r="AE2" s="399" t="s">
        <v>5</v>
      </c>
      <c r="AF2" s="400"/>
      <c r="AG2" s="413"/>
      <c r="AH2" s="413"/>
      <c r="AI2" s="413"/>
      <c r="AJ2" s="413"/>
      <c r="AK2" s="436"/>
      <c r="AL2" s="399" t="s">
        <v>6</v>
      </c>
      <c r="AM2" s="400"/>
      <c r="AN2" s="413"/>
      <c r="AO2" s="413"/>
      <c r="AP2" s="413"/>
      <c r="AQ2" s="413"/>
      <c r="AR2" s="436"/>
      <c r="AS2" s="399" t="s">
        <v>7</v>
      </c>
      <c r="AT2" s="400"/>
      <c r="AU2" s="413"/>
      <c r="AV2" s="413"/>
      <c r="AW2" s="413"/>
      <c r="AX2" s="413"/>
      <c r="AY2" s="436"/>
      <c r="AZ2" s="399" t="s">
        <v>182</v>
      </c>
      <c r="BA2" s="400"/>
      <c r="BB2" s="413"/>
      <c r="BC2" s="413"/>
      <c r="BD2" s="413"/>
      <c r="BE2" s="413"/>
      <c r="BF2" s="436"/>
      <c r="BG2" s="399" t="s">
        <v>183</v>
      </c>
      <c r="BH2" s="400"/>
      <c r="BI2" s="400"/>
      <c r="BJ2" s="400"/>
      <c r="BK2" s="413"/>
      <c r="BL2" s="437"/>
      <c r="BM2" s="437"/>
      <c r="BN2" s="437"/>
      <c r="BO2" s="438"/>
      <c r="BP2" s="399" t="s">
        <v>205</v>
      </c>
      <c r="BQ2" s="400"/>
      <c r="BR2" s="400"/>
      <c r="BS2" s="400"/>
      <c r="BT2" s="413"/>
      <c r="BU2" s="437"/>
      <c r="BV2" s="437"/>
      <c r="BW2" s="437"/>
      <c r="BX2" s="438"/>
      <c r="BY2" s="399" t="s">
        <v>246</v>
      </c>
      <c r="BZ2" s="400"/>
      <c r="CA2" s="400"/>
      <c r="CB2" s="400"/>
      <c r="CC2" s="413"/>
      <c r="CD2" s="428"/>
      <c r="CE2" s="428"/>
      <c r="CF2" s="428"/>
      <c r="CG2" s="429"/>
      <c r="CH2" s="399" t="s">
        <v>274</v>
      </c>
      <c r="CI2" s="400"/>
      <c r="CJ2" s="400"/>
      <c r="CK2" s="400"/>
      <c r="CL2" s="413"/>
      <c r="CM2" s="428"/>
      <c r="CN2" s="428"/>
      <c r="CO2" s="428"/>
      <c r="CP2" s="429"/>
    </row>
    <row r="3" spans="1:94" s="85" customFormat="1" ht="23.25" customHeight="1">
      <c r="A3" s="449"/>
      <c r="B3" s="450"/>
      <c r="C3" s="403" t="s">
        <v>8</v>
      </c>
      <c r="D3" s="405"/>
      <c r="E3" s="443"/>
      <c r="F3" s="411" t="s">
        <v>9</v>
      </c>
      <c r="G3" s="411"/>
      <c r="H3" s="411"/>
      <c r="I3" s="444"/>
      <c r="J3" s="403" t="s">
        <v>8</v>
      </c>
      <c r="K3" s="405"/>
      <c r="L3" s="443"/>
      <c r="M3" s="411" t="s">
        <v>9</v>
      </c>
      <c r="N3" s="411"/>
      <c r="O3" s="411"/>
      <c r="P3" s="444"/>
      <c r="Q3" s="403" t="s">
        <v>8</v>
      </c>
      <c r="R3" s="405"/>
      <c r="S3" s="443"/>
      <c r="T3" s="411" t="s">
        <v>9</v>
      </c>
      <c r="U3" s="411"/>
      <c r="V3" s="411"/>
      <c r="W3" s="444"/>
      <c r="X3" s="403" t="s">
        <v>8</v>
      </c>
      <c r="Y3" s="405"/>
      <c r="Z3" s="443"/>
      <c r="AA3" s="411" t="s">
        <v>9</v>
      </c>
      <c r="AB3" s="411"/>
      <c r="AC3" s="411"/>
      <c r="AD3" s="444"/>
      <c r="AE3" s="403" t="s">
        <v>8</v>
      </c>
      <c r="AF3" s="405"/>
      <c r="AG3" s="443"/>
      <c r="AH3" s="411" t="s">
        <v>9</v>
      </c>
      <c r="AI3" s="411"/>
      <c r="AJ3" s="411"/>
      <c r="AK3" s="444"/>
      <c r="AL3" s="403" t="s">
        <v>8</v>
      </c>
      <c r="AM3" s="405"/>
      <c r="AN3" s="443"/>
      <c r="AO3" s="411" t="s">
        <v>9</v>
      </c>
      <c r="AP3" s="411"/>
      <c r="AQ3" s="411"/>
      <c r="AR3" s="444"/>
      <c r="AS3" s="430" t="s">
        <v>184</v>
      </c>
      <c r="AT3" s="431"/>
      <c r="AU3" s="445"/>
      <c r="AV3" s="446" t="s">
        <v>9</v>
      </c>
      <c r="AW3" s="411"/>
      <c r="AX3" s="411"/>
      <c r="AY3" s="412"/>
      <c r="AZ3" s="403" t="s">
        <v>185</v>
      </c>
      <c r="BA3" s="405"/>
      <c r="BB3" s="443"/>
      <c r="BC3" s="411" t="s">
        <v>9</v>
      </c>
      <c r="BD3" s="411"/>
      <c r="BE3" s="411"/>
      <c r="BF3" s="444"/>
      <c r="BG3" s="430" t="s">
        <v>186</v>
      </c>
      <c r="BH3" s="431"/>
      <c r="BI3" s="431"/>
      <c r="BJ3" s="431"/>
      <c r="BK3" s="432"/>
      <c r="BL3" s="455" t="s">
        <v>9</v>
      </c>
      <c r="BM3" s="455"/>
      <c r="BN3" s="455"/>
      <c r="BO3" s="456"/>
      <c r="BP3" s="430" t="s">
        <v>8</v>
      </c>
      <c r="BQ3" s="431"/>
      <c r="BR3" s="431"/>
      <c r="BS3" s="431"/>
      <c r="BT3" s="432"/>
      <c r="BU3" s="455" t="s">
        <v>9</v>
      </c>
      <c r="BV3" s="455"/>
      <c r="BW3" s="455"/>
      <c r="BX3" s="456"/>
      <c r="BY3" s="430" t="s">
        <v>8</v>
      </c>
      <c r="BZ3" s="431"/>
      <c r="CA3" s="431"/>
      <c r="CB3" s="431"/>
      <c r="CC3" s="432"/>
      <c r="CD3" s="433" t="s">
        <v>9</v>
      </c>
      <c r="CE3" s="434"/>
      <c r="CF3" s="434"/>
      <c r="CG3" s="435"/>
      <c r="CH3" s="430" t="s">
        <v>8</v>
      </c>
      <c r="CI3" s="431"/>
      <c r="CJ3" s="431"/>
      <c r="CK3" s="431"/>
      <c r="CL3" s="432"/>
      <c r="CM3" s="433" t="s">
        <v>9</v>
      </c>
      <c r="CN3" s="434"/>
      <c r="CO3" s="434"/>
      <c r="CP3" s="435"/>
    </row>
    <row r="4" spans="1:94" s="97" customFormat="1" ht="46.5">
      <c r="A4" s="451"/>
      <c r="B4" s="452"/>
      <c r="C4" s="86" t="s">
        <v>13</v>
      </c>
      <c r="D4" s="87" t="s">
        <v>228</v>
      </c>
      <c r="E4" s="88" t="s">
        <v>229</v>
      </c>
      <c r="F4" s="89" t="s">
        <v>13</v>
      </c>
      <c r="G4" s="90" t="s">
        <v>230</v>
      </c>
      <c r="H4" s="91" t="s">
        <v>231</v>
      </c>
      <c r="I4" s="92" t="s">
        <v>232</v>
      </c>
      <c r="J4" s="86" t="s">
        <v>13</v>
      </c>
      <c r="K4" s="87" t="s">
        <v>228</v>
      </c>
      <c r="L4" s="88" t="s">
        <v>229</v>
      </c>
      <c r="M4" s="89" t="s">
        <v>13</v>
      </c>
      <c r="N4" s="90" t="s">
        <v>230</v>
      </c>
      <c r="O4" s="91" t="s">
        <v>231</v>
      </c>
      <c r="P4" s="92" t="s">
        <v>232</v>
      </c>
      <c r="Q4" s="86" t="s">
        <v>13</v>
      </c>
      <c r="R4" s="87" t="s">
        <v>228</v>
      </c>
      <c r="S4" s="88" t="s">
        <v>229</v>
      </c>
      <c r="T4" s="89" t="s">
        <v>13</v>
      </c>
      <c r="U4" s="90" t="s">
        <v>230</v>
      </c>
      <c r="V4" s="91" t="s">
        <v>231</v>
      </c>
      <c r="W4" s="92" t="s">
        <v>232</v>
      </c>
      <c r="X4" s="86" t="s">
        <v>13</v>
      </c>
      <c r="Y4" s="87" t="s">
        <v>228</v>
      </c>
      <c r="Z4" s="88" t="s">
        <v>229</v>
      </c>
      <c r="AA4" s="89" t="s">
        <v>13</v>
      </c>
      <c r="AB4" s="90" t="s">
        <v>230</v>
      </c>
      <c r="AC4" s="91" t="s">
        <v>231</v>
      </c>
      <c r="AD4" s="92" t="s">
        <v>232</v>
      </c>
      <c r="AE4" s="86" t="s">
        <v>13</v>
      </c>
      <c r="AF4" s="87" t="s">
        <v>228</v>
      </c>
      <c r="AG4" s="88" t="s">
        <v>229</v>
      </c>
      <c r="AH4" s="89" t="s">
        <v>13</v>
      </c>
      <c r="AI4" s="90" t="s">
        <v>230</v>
      </c>
      <c r="AJ4" s="91" t="s">
        <v>231</v>
      </c>
      <c r="AK4" s="92" t="s">
        <v>232</v>
      </c>
      <c r="AL4" s="86" t="s">
        <v>13</v>
      </c>
      <c r="AM4" s="87" t="s">
        <v>228</v>
      </c>
      <c r="AN4" s="88" t="s">
        <v>229</v>
      </c>
      <c r="AO4" s="89" t="s">
        <v>13</v>
      </c>
      <c r="AP4" s="90" t="s">
        <v>230</v>
      </c>
      <c r="AQ4" s="91" t="s">
        <v>231</v>
      </c>
      <c r="AR4" s="92" t="s">
        <v>232</v>
      </c>
      <c r="AS4" s="86" t="s">
        <v>13</v>
      </c>
      <c r="AT4" s="87" t="s">
        <v>228</v>
      </c>
      <c r="AU4" s="88" t="s">
        <v>229</v>
      </c>
      <c r="AV4" s="89" t="s">
        <v>13</v>
      </c>
      <c r="AW4" s="90" t="s">
        <v>230</v>
      </c>
      <c r="AX4" s="91" t="s">
        <v>231</v>
      </c>
      <c r="AY4" s="92" t="s">
        <v>232</v>
      </c>
      <c r="AZ4" s="86" t="s">
        <v>13</v>
      </c>
      <c r="BA4" s="87" t="s">
        <v>228</v>
      </c>
      <c r="BB4" s="88" t="s">
        <v>229</v>
      </c>
      <c r="BC4" s="89" t="s">
        <v>13</v>
      </c>
      <c r="BD4" s="90" t="s">
        <v>230</v>
      </c>
      <c r="BE4" s="91" t="s">
        <v>231</v>
      </c>
      <c r="BF4" s="93" t="s">
        <v>232</v>
      </c>
      <c r="BG4" s="86" t="s">
        <v>10</v>
      </c>
      <c r="BH4" s="94" t="s">
        <v>11</v>
      </c>
      <c r="BI4" s="95" t="s">
        <v>13</v>
      </c>
      <c r="BJ4" s="87" t="s">
        <v>228</v>
      </c>
      <c r="BK4" s="88" t="s">
        <v>229</v>
      </c>
      <c r="BL4" s="89" t="s">
        <v>13</v>
      </c>
      <c r="BM4" s="90" t="s">
        <v>230</v>
      </c>
      <c r="BN4" s="91" t="s">
        <v>231</v>
      </c>
      <c r="BO4" s="96" t="s">
        <v>232</v>
      </c>
      <c r="BP4" s="86" t="s">
        <v>10</v>
      </c>
      <c r="BQ4" s="94" t="s">
        <v>11</v>
      </c>
      <c r="BR4" s="95" t="s">
        <v>13</v>
      </c>
      <c r="BS4" s="87" t="s">
        <v>228</v>
      </c>
      <c r="BT4" s="88" t="s">
        <v>229</v>
      </c>
      <c r="BU4" s="89" t="s">
        <v>13</v>
      </c>
      <c r="BV4" s="90" t="s">
        <v>230</v>
      </c>
      <c r="BW4" s="91" t="s">
        <v>231</v>
      </c>
      <c r="BX4" s="96" t="s">
        <v>232</v>
      </c>
      <c r="BY4" s="86" t="s">
        <v>10</v>
      </c>
      <c r="BZ4" s="94" t="s">
        <v>11</v>
      </c>
      <c r="CA4" s="95" t="s">
        <v>13</v>
      </c>
      <c r="CB4" s="9" t="s">
        <v>228</v>
      </c>
      <c r="CC4" s="366" t="s">
        <v>229</v>
      </c>
      <c r="CD4" s="367" t="s">
        <v>13</v>
      </c>
      <c r="CE4" s="368" t="s">
        <v>230</v>
      </c>
      <c r="CF4" s="369" t="s">
        <v>231</v>
      </c>
      <c r="CG4" s="370" t="s">
        <v>232</v>
      </c>
      <c r="CH4" s="86" t="s">
        <v>10</v>
      </c>
      <c r="CI4" s="94" t="s">
        <v>11</v>
      </c>
      <c r="CJ4" s="95" t="s">
        <v>13</v>
      </c>
      <c r="CK4" s="9" t="s">
        <v>228</v>
      </c>
      <c r="CL4" s="366" t="s">
        <v>229</v>
      </c>
      <c r="CM4" s="367" t="s">
        <v>13</v>
      </c>
      <c r="CN4" s="330" t="s">
        <v>230</v>
      </c>
      <c r="CO4" s="331" t="s">
        <v>231</v>
      </c>
      <c r="CP4" s="332" t="s">
        <v>232</v>
      </c>
    </row>
    <row r="5" spans="1:94" s="109" customFormat="1">
      <c r="A5" s="439" t="s">
        <v>14</v>
      </c>
      <c r="B5" s="440"/>
      <c r="C5" s="98">
        <f>SUM(C6)</f>
        <v>10</v>
      </c>
      <c r="D5" s="99">
        <f>(C5/C$5)*100</f>
        <v>100</v>
      </c>
      <c r="E5" s="100">
        <f t="shared" ref="E5:E10" si="0">(C5/$C$51)*100</f>
        <v>14.084507042253522</v>
      </c>
      <c r="F5" s="101"/>
      <c r="G5" s="102"/>
      <c r="H5" s="103"/>
      <c r="I5" s="104"/>
      <c r="J5" s="98">
        <f>SUM(J6)</f>
        <v>7</v>
      </c>
      <c r="K5" s="99">
        <f>(J5/J$5)*100</f>
        <v>100</v>
      </c>
      <c r="L5" s="100">
        <f t="shared" ref="L5:L10" si="1">(J5/$J$51)*100</f>
        <v>10.294117647058822</v>
      </c>
      <c r="M5" s="101"/>
      <c r="N5" s="102"/>
      <c r="O5" s="103"/>
      <c r="P5" s="104"/>
      <c r="Q5" s="98">
        <f>SUM(Q6)</f>
        <v>3</v>
      </c>
      <c r="R5" s="99">
        <f>(Q5/Q$5)*100</f>
        <v>100</v>
      </c>
      <c r="S5" s="100">
        <f t="shared" ref="S5:S10" si="2">(Q5/$Q$51)*100</f>
        <v>6.3829787234042552</v>
      </c>
      <c r="T5" s="101"/>
      <c r="U5" s="102"/>
      <c r="V5" s="103"/>
      <c r="W5" s="104"/>
      <c r="X5" s="98">
        <f>SUM(X6)</f>
        <v>4</v>
      </c>
      <c r="Y5" s="99">
        <f>(X5/X$5)*100</f>
        <v>100</v>
      </c>
      <c r="Z5" s="100">
        <f t="shared" ref="Z5:Z10" si="3">(X5/$X$51)*100</f>
        <v>9.3023255813953494</v>
      </c>
      <c r="AA5" s="101">
        <f>SUM(AA6)</f>
        <v>2</v>
      </c>
      <c r="AB5" s="102">
        <f t="shared" ref="AB5:AB10" si="4">(AA5/X5)*100</f>
        <v>50</v>
      </c>
      <c r="AC5" s="103">
        <f>(AA5/X$5)*100</f>
        <v>50</v>
      </c>
      <c r="AD5" s="104">
        <f t="shared" ref="AD5:AD10" si="5">(AA5/$X$51)*100</f>
        <v>4.6511627906976747</v>
      </c>
      <c r="AE5" s="98">
        <f>SUM(AE6)</f>
        <v>3</v>
      </c>
      <c r="AF5" s="99">
        <f>(AE5/AE$5)*100</f>
        <v>100</v>
      </c>
      <c r="AG5" s="100">
        <f t="shared" ref="AG5:AG10" si="6">(AE5/$AE$51)*100</f>
        <v>6.5217391304347823</v>
      </c>
      <c r="AH5" s="101"/>
      <c r="AI5" s="102"/>
      <c r="AJ5" s="103"/>
      <c r="AK5" s="104"/>
      <c r="AL5" s="98">
        <f>SUM(AL6)</f>
        <v>3</v>
      </c>
      <c r="AM5" s="99">
        <f>(AL5/AL$5)*100</f>
        <v>100</v>
      </c>
      <c r="AN5" s="100">
        <f t="shared" ref="AN5:AN10" si="7">(AL5/$AL$51)*100</f>
        <v>9.67741935483871</v>
      </c>
      <c r="AO5" s="101"/>
      <c r="AP5" s="102"/>
      <c r="AQ5" s="103"/>
      <c r="AR5" s="104"/>
      <c r="AS5" s="98"/>
      <c r="AT5" s="99"/>
      <c r="AU5" s="100"/>
      <c r="AV5" s="101"/>
      <c r="AW5" s="102"/>
      <c r="AX5" s="103"/>
      <c r="AY5" s="104"/>
      <c r="AZ5" s="98"/>
      <c r="BA5" s="99"/>
      <c r="BB5" s="100"/>
      <c r="BC5" s="101"/>
      <c r="BD5" s="102"/>
      <c r="BE5" s="103"/>
      <c r="BF5" s="105"/>
      <c r="BG5" s="98"/>
      <c r="BH5" s="106"/>
      <c r="BI5" s="106"/>
      <c r="BJ5" s="99"/>
      <c r="BK5" s="100"/>
      <c r="BL5" s="101"/>
      <c r="BM5" s="107"/>
      <c r="BN5" s="103"/>
      <c r="BO5" s="108"/>
      <c r="BP5" s="98"/>
      <c r="BQ5" s="106"/>
      <c r="BR5" s="106"/>
      <c r="BS5" s="99"/>
      <c r="BT5" s="100"/>
      <c r="BU5" s="101"/>
      <c r="BV5" s="107"/>
      <c r="BW5" s="103"/>
      <c r="BX5" s="108"/>
      <c r="BY5" s="98"/>
      <c r="BZ5" s="106"/>
      <c r="CA5" s="106"/>
      <c r="CB5" s="99"/>
      <c r="CC5" s="100"/>
      <c r="CD5" s="101"/>
      <c r="CE5" s="107"/>
      <c r="CF5" s="103"/>
      <c r="CG5" s="108"/>
      <c r="CH5" s="98">
        <f>SUM(CH6)</f>
        <v>3</v>
      </c>
      <c r="CI5" s="106">
        <f>SUM(CI6)</f>
        <v>0</v>
      </c>
      <c r="CJ5" s="106">
        <f>SUM(CH5:CI5)</f>
        <v>3</v>
      </c>
      <c r="CK5" s="99">
        <f>(CJ5/CJ$5)*100</f>
        <v>100</v>
      </c>
      <c r="CL5" s="100">
        <f>(CJ5/$CJ$51)*100</f>
        <v>5.0847457627118651</v>
      </c>
      <c r="CM5" s="101"/>
      <c r="CN5" s="107">
        <f>(CM5/CJ5)*100</f>
        <v>0</v>
      </c>
      <c r="CO5" s="103">
        <f>(CM5/CJ$5)*100</f>
        <v>0</v>
      </c>
      <c r="CP5" s="108">
        <f>(CM5/$CJ$51)*100</f>
        <v>0</v>
      </c>
    </row>
    <row r="6" spans="1:94" s="83" customFormat="1">
      <c r="A6" s="441" t="s">
        <v>187</v>
      </c>
      <c r="B6" s="442"/>
      <c r="C6" s="110">
        <f>SUM(C7)</f>
        <v>10</v>
      </c>
      <c r="D6" s="111">
        <f>(C6/C$5)*100</f>
        <v>100</v>
      </c>
      <c r="E6" s="112">
        <f t="shared" si="0"/>
        <v>14.084507042253522</v>
      </c>
      <c r="F6" s="113"/>
      <c r="G6" s="114"/>
      <c r="H6" s="115"/>
      <c r="I6" s="116"/>
      <c r="J6" s="110">
        <f>SUM(J7)</f>
        <v>7</v>
      </c>
      <c r="K6" s="111">
        <f>(J6/J$5)*100</f>
        <v>100</v>
      </c>
      <c r="L6" s="112">
        <f t="shared" si="1"/>
        <v>10.294117647058822</v>
      </c>
      <c r="M6" s="113"/>
      <c r="N6" s="114"/>
      <c r="O6" s="115"/>
      <c r="P6" s="116"/>
      <c r="Q6" s="110">
        <f>SUM(Q7)</f>
        <v>3</v>
      </c>
      <c r="R6" s="111">
        <f>(Q6/Q$5)*100</f>
        <v>100</v>
      </c>
      <c r="S6" s="112">
        <f t="shared" si="2"/>
        <v>6.3829787234042552</v>
      </c>
      <c r="T6" s="113"/>
      <c r="U6" s="114"/>
      <c r="V6" s="115"/>
      <c r="W6" s="116"/>
      <c r="X6" s="110">
        <f>SUM(X7)</f>
        <v>4</v>
      </c>
      <c r="Y6" s="111">
        <f>(X6/X$5)*100</f>
        <v>100</v>
      </c>
      <c r="Z6" s="112">
        <f t="shared" si="3"/>
        <v>9.3023255813953494</v>
      </c>
      <c r="AA6" s="113">
        <f>SUM(AA7)</f>
        <v>2</v>
      </c>
      <c r="AB6" s="114">
        <f t="shared" si="4"/>
        <v>50</v>
      </c>
      <c r="AC6" s="115">
        <f>(AA6/X$5)*100</f>
        <v>50</v>
      </c>
      <c r="AD6" s="116">
        <f t="shared" si="5"/>
        <v>4.6511627906976747</v>
      </c>
      <c r="AE6" s="110">
        <f>SUM(AE7)</f>
        <v>3</v>
      </c>
      <c r="AF6" s="111">
        <f>(AE6/AE$5)*100</f>
        <v>100</v>
      </c>
      <c r="AG6" s="112">
        <f t="shared" si="6"/>
        <v>6.5217391304347823</v>
      </c>
      <c r="AH6" s="113"/>
      <c r="AI6" s="114"/>
      <c r="AJ6" s="115"/>
      <c r="AK6" s="116"/>
      <c r="AL6" s="110">
        <f>SUM(AL7)</f>
        <v>3</v>
      </c>
      <c r="AM6" s="111">
        <f>(AL6/AL$5)*100</f>
        <v>100</v>
      </c>
      <c r="AN6" s="112">
        <f t="shared" si="7"/>
        <v>9.67741935483871</v>
      </c>
      <c r="AO6" s="113"/>
      <c r="AP6" s="114"/>
      <c r="AQ6" s="115"/>
      <c r="AR6" s="116"/>
      <c r="AS6" s="110"/>
      <c r="AT6" s="111"/>
      <c r="AU6" s="112"/>
      <c r="AV6" s="113"/>
      <c r="AW6" s="114"/>
      <c r="AX6" s="115"/>
      <c r="AY6" s="116"/>
      <c r="AZ6" s="110"/>
      <c r="BA6" s="111"/>
      <c r="BB6" s="112"/>
      <c r="BC6" s="113"/>
      <c r="BD6" s="114"/>
      <c r="BE6" s="115"/>
      <c r="BF6" s="117"/>
      <c r="BG6" s="110"/>
      <c r="BH6" s="118"/>
      <c r="BI6" s="118"/>
      <c r="BJ6" s="111"/>
      <c r="BK6" s="112"/>
      <c r="BL6" s="113"/>
      <c r="BM6" s="119"/>
      <c r="BN6" s="115"/>
      <c r="BO6" s="120"/>
      <c r="BP6" s="110"/>
      <c r="BQ6" s="118"/>
      <c r="BR6" s="118"/>
      <c r="BS6" s="111"/>
      <c r="BT6" s="112"/>
      <c r="BU6" s="113"/>
      <c r="BV6" s="119"/>
      <c r="BW6" s="115"/>
      <c r="BX6" s="120"/>
      <c r="BY6" s="110"/>
      <c r="BZ6" s="118"/>
      <c r="CA6" s="118"/>
      <c r="CB6" s="111"/>
      <c r="CC6" s="112"/>
      <c r="CD6" s="113"/>
      <c r="CE6" s="119"/>
      <c r="CF6" s="115"/>
      <c r="CG6" s="120"/>
      <c r="CH6" s="110">
        <f>SUM(CH7)</f>
        <v>3</v>
      </c>
      <c r="CI6" s="118">
        <f>SUM(CI7)</f>
        <v>0</v>
      </c>
      <c r="CJ6" s="118">
        <f>SUM(CH6:CI6)</f>
        <v>3</v>
      </c>
      <c r="CK6" s="111">
        <f>(CJ6/CJ$5)*100</f>
        <v>100</v>
      </c>
      <c r="CL6" s="112">
        <f t="shared" ref="CL6:CL51" si="8">(CJ6/$CJ$51)*100</f>
        <v>5.0847457627118651</v>
      </c>
      <c r="CM6" s="113"/>
      <c r="CN6" s="119">
        <f t="shared" ref="CN6:CN51" si="9">(CM6/CJ6)*100</f>
        <v>0</v>
      </c>
      <c r="CO6" s="115">
        <f t="shared" ref="CO6:CO7" si="10">(CM6/CJ$5)*100</f>
        <v>0</v>
      </c>
      <c r="CP6" s="120">
        <f t="shared" ref="CP6:CP7" si="11">(CM6/$CJ$51)*100</f>
        <v>0</v>
      </c>
    </row>
    <row r="7" spans="1:94">
      <c r="A7" s="121">
        <v>10108</v>
      </c>
      <c r="B7" s="122" t="s">
        <v>100</v>
      </c>
      <c r="C7" s="123">
        <v>10</v>
      </c>
      <c r="D7" s="124">
        <f>(C7/C$5)*100</f>
        <v>100</v>
      </c>
      <c r="E7" s="125">
        <f t="shared" si="0"/>
        <v>14.084507042253522</v>
      </c>
      <c r="F7" s="126"/>
      <c r="G7" s="127"/>
      <c r="H7" s="128"/>
      <c r="I7" s="129"/>
      <c r="J7" s="123">
        <v>7</v>
      </c>
      <c r="K7" s="124">
        <f>(J7/J$5)*100</f>
        <v>100</v>
      </c>
      <c r="L7" s="125">
        <f t="shared" si="1"/>
        <v>10.294117647058822</v>
      </c>
      <c r="M7" s="126"/>
      <c r="N7" s="127"/>
      <c r="O7" s="128"/>
      <c r="P7" s="129"/>
      <c r="Q7" s="123">
        <v>3</v>
      </c>
      <c r="R7" s="124">
        <f>(Q7/Q$5)*100</f>
        <v>100</v>
      </c>
      <c r="S7" s="125">
        <f t="shared" si="2"/>
        <v>6.3829787234042552</v>
      </c>
      <c r="T7" s="126"/>
      <c r="U7" s="127"/>
      <c r="V7" s="128"/>
      <c r="W7" s="129"/>
      <c r="X7" s="123">
        <v>4</v>
      </c>
      <c r="Y7" s="124">
        <f>(X7/X$5)*100</f>
        <v>100</v>
      </c>
      <c r="Z7" s="125">
        <f t="shared" si="3"/>
        <v>9.3023255813953494</v>
      </c>
      <c r="AA7" s="126">
        <v>2</v>
      </c>
      <c r="AB7" s="127">
        <f t="shared" si="4"/>
        <v>50</v>
      </c>
      <c r="AC7" s="128">
        <f>(AA7/X$5)*100</f>
        <v>50</v>
      </c>
      <c r="AD7" s="129">
        <f t="shared" si="5"/>
        <v>4.6511627906976747</v>
      </c>
      <c r="AE7" s="123">
        <v>3</v>
      </c>
      <c r="AF7" s="124">
        <f>(AE7/AE$5)*100</f>
        <v>100</v>
      </c>
      <c r="AG7" s="125">
        <f t="shared" si="6"/>
        <v>6.5217391304347823</v>
      </c>
      <c r="AH7" s="126"/>
      <c r="AI7" s="127"/>
      <c r="AJ7" s="128"/>
      <c r="AK7" s="129"/>
      <c r="AL7" s="123">
        <v>3</v>
      </c>
      <c r="AM7" s="124">
        <f>(AL7/AL$5)*100</f>
        <v>100</v>
      </c>
      <c r="AN7" s="125">
        <f t="shared" si="7"/>
        <v>9.67741935483871</v>
      </c>
      <c r="AO7" s="126"/>
      <c r="AP7" s="127"/>
      <c r="AQ7" s="128"/>
      <c r="AR7" s="129"/>
      <c r="AS7" s="123"/>
      <c r="AT7" s="124"/>
      <c r="AU7" s="125"/>
      <c r="AV7" s="126"/>
      <c r="AW7" s="127"/>
      <c r="AX7" s="128"/>
      <c r="AY7" s="129"/>
      <c r="AZ7" s="123"/>
      <c r="BA7" s="124"/>
      <c r="BB7" s="125"/>
      <c r="BC7" s="126"/>
      <c r="BD7" s="127"/>
      <c r="BE7" s="128"/>
      <c r="BF7" s="130"/>
      <c r="BG7" s="123"/>
      <c r="BH7" s="131"/>
      <c r="BI7" s="131"/>
      <c r="BJ7" s="124"/>
      <c r="BK7" s="125"/>
      <c r="BL7" s="126"/>
      <c r="BM7" s="132"/>
      <c r="BN7" s="128"/>
      <c r="BO7" s="133"/>
      <c r="BP7" s="123"/>
      <c r="BQ7" s="131"/>
      <c r="BR7" s="131"/>
      <c r="BS7" s="124"/>
      <c r="BT7" s="125"/>
      <c r="BU7" s="126"/>
      <c r="BV7" s="132"/>
      <c r="BW7" s="128"/>
      <c r="BX7" s="133"/>
      <c r="BY7" s="123"/>
      <c r="BZ7" s="131"/>
      <c r="CA7" s="131"/>
      <c r="CB7" s="124"/>
      <c r="CC7" s="125"/>
      <c r="CD7" s="126"/>
      <c r="CE7" s="132"/>
      <c r="CF7" s="128"/>
      <c r="CG7" s="133"/>
      <c r="CH7" s="123">
        <v>3</v>
      </c>
      <c r="CI7" s="131"/>
      <c r="CJ7" s="131">
        <f>SUM(CH7:CI7)</f>
        <v>3</v>
      </c>
      <c r="CK7" s="124">
        <f>(CJ7/CJ$5)*100</f>
        <v>100</v>
      </c>
      <c r="CL7" s="125">
        <f t="shared" si="8"/>
        <v>5.0847457627118651</v>
      </c>
      <c r="CM7" s="126"/>
      <c r="CN7" s="132">
        <f t="shared" si="9"/>
        <v>0</v>
      </c>
      <c r="CO7" s="128">
        <f t="shared" si="10"/>
        <v>0</v>
      </c>
      <c r="CP7" s="133">
        <f t="shared" si="11"/>
        <v>0</v>
      </c>
    </row>
    <row r="8" spans="1:94" s="109" customFormat="1">
      <c r="A8" s="439" t="s">
        <v>21</v>
      </c>
      <c r="B8" s="440"/>
      <c r="C8" s="98">
        <f>SUM(C9)</f>
        <v>14</v>
      </c>
      <c r="D8" s="99">
        <f>(C8/C$8)*100</f>
        <v>100</v>
      </c>
      <c r="E8" s="100">
        <f t="shared" si="0"/>
        <v>19.718309859154928</v>
      </c>
      <c r="F8" s="101">
        <f>SUM(F9)</f>
        <v>4</v>
      </c>
      <c r="G8" s="102">
        <f>(F8/C8)*100</f>
        <v>28.571428571428569</v>
      </c>
      <c r="H8" s="103">
        <f>(F8/C$8)*100</f>
        <v>28.571428571428569</v>
      </c>
      <c r="I8" s="104">
        <f>(F8/$C$51)*100</f>
        <v>5.6338028169014089</v>
      </c>
      <c r="J8" s="98">
        <f>SUM(J9)</f>
        <v>17</v>
      </c>
      <c r="K8" s="99">
        <f>(J8/J$8)*100</f>
        <v>100</v>
      </c>
      <c r="L8" s="100">
        <f t="shared" si="1"/>
        <v>25</v>
      </c>
      <c r="M8" s="101">
        <f>SUM(M9)</f>
        <v>5</v>
      </c>
      <c r="N8" s="102">
        <f>(M8/J8)*100</f>
        <v>29.411764705882355</v>
      </c>
      <c r="O8" s="103">
        <f>(M8/J$8)*100</f>
        <v>29.411764705882355</v>
      </c>
      <c r="P8" s="104">
        <f>(M8/$J$51)*100</f>
        <v>7.3529411764705888</v>
      </c>
      <c r="Q8" s="98">
        <f>SUM(Q9)</f>
        <v>9</v>
      </c>
      <c r="R8" s="99">
        <f>(Q8/Q$8)*100</f>
        <v>100</v>
      </c>
      <c r="S8" s="100">
        <f t="shared" si="2"/>
        <v>19.148936170212767</v>
      </c>
      <c r="T8" s="101">
        <f>SUM(T9)</f>
        <v>6</v>
      </c>
      <c r="U8" s="102">
        <f>(T8/Q8)*100</f>
        <v>66.666666666666657</v>
      </c>
      <c r="V8" s="103">
        <f>(T8/Q$8)*100</f>
        <v>66.666666666666657</v>
      </c>
      <c r="W8" s="104">
        <f>(T8/$Q$51)*100</f>
        <v>12.76595744680851</v>
      </c>
      <c r="X8" s="98">
        <f>SUM(X9)</f>
        <v>6</v>
      </c>
      <c r="Y8" s="99">
        <f>(X8/X$8)*100</f>
        <v>100</v>
      </c>
      <c r="Z8" s="100">
        <f t="shared" si="3"/>
        <v>13.953488372093023</v>
      </c>
      <c r="AA8" s="101">
        <f>SUM(AA9)</f>
        <v>4</v>
      </c>
      <c r="AB8" s="102">
        <f t="shared" si="4"/>
        <v>66.666666666666657</v>
      </c>
      <c r="AC8" s="103">
        <f>(AA8/X$8)*100</f>
        <v>66.666666666666657</v>
      </c>
      <c r="AD8" s="104">
        <f t="shared" si="5"/>
        <v>9.3023255813953494</v>
      </c>
      <c r="AE8" s="98">
        <f>SUM(AE9)</f>
        <v>9</v>
      </c>
      <c r="AF8" s="99">
        <f>(AE8/AE$8)*100</f>
        <v>100</v>
      </c>
      <c r="AG8" s="100">
        <f t="shared" si="6"/>
        <v>19.565217391304348</v>
      </c>
      <c r="AH8" s="101"/>
      <c r="AI8" s="102"/>
      <c r="AJ8" s="103"/>
      <c r="AK8" s="104"/>
      <c r="AL8" s="98">
        <f>SUM(AL9)</f>
        <v>4</v>
      </c>
      <c r="AM8" s="99">
        <f>(AL8/AL$8)*100</f>
        <v>100</v>
      </c>
      <c r="AN8" s="100">
        <f t="shared" si="7"/>
        <v>12.903225806451612</v>
      </c>
      <c r="AO8" s="101">
        <f>SUM(AO9)</f>
        <v>2</v>
      </c>
      <c r="AP8" s="102">
        <f>(AO8/AL8)*100</f>
        <v>50</v>
      </c>
      <c r="AQ8" s="103">
        <f>(AO8/AL$8)*100</f>
        <v>50</v>
      </c>
      <c r="AR8" s="104">
        <f>(AO8/$AL$51)*100</f>
        <v>6.4516129032258061</v>
      </c>
      <c r="AS8" s="98">
        <f>SUM(AS9)</f>
        <v>4</v>
      </c>
      <c r="AT8" s="99">
        <f>(AS8/AS$8)*100</f>
        <v>100</v>
      </c>
      <c r="AU8" s="100">
        <f>(AS8/$AS$51)*100</f>
        <v>16.666666666666664</v>
      </c>
      <c r="AV8" s="101"/>
      <c r="AW8" s="102"/>
      <c r="AX8" s="103"/>
      <c r="AY8" s="104"/>
      <c r="AZ8" s="98">
        <f>SUM(AZ9)</f>
        <v>27</v>
      </c>
      <c r="BA8" s="99">
        <f>(AZ8/AZ$8)*100</f>
        <v>100</v>
      </c>
      <c r="BB8" s="100">
        <f>(AZ8/$AZ$51)*100</f>
        <v>47.368421052631575</v>
      </c>
      <c r="BC8" s="101"/>
      <c r="BD8" s="102"/>
      <c r="BE8" s="103"/>
      <c r="BF8" s="105"/>
      <c r="BG8" s="98">
        <f>SUM(BG9)</f>
        <v>29</v>
      </c>
      <c r="BH8" s="106">
        <f>SUM(BH9)</f>
        <v>15</v>
      </c>
      <c r="BI8" s="106">
        <f>SUM(BG8:BH8)</f>
        <v>44</v>
      </c>
      <c r="BJ8" s="99">
        <f>(BI8/BI$8)*100</f>
        <v>100</v>
      </c>
      <c r="BK8" s="100">
        <f>(BI8/$BI$51)*100</f>
        <v>60.273972602739725</v>
      </c>
      <c r="BL8" s="101">
        <f>SUM(BL9)</f>
        <v>8</v>
      </c>
      <c r="BM8" s="107">
        <f>(BL8/BI8)*100</f>
        <v>18.181818181818183</v>
      </c>
      <c r="BN8" s="103">
        <f>(BL8/BI$8)*100</f>
        <v>18.181818181818183</v>
      </c>
      <c r="BO8" s="108">
        <f>(BL8/$BI$51)*100</f>
        <v>10.95890410958904</v>
      </c>
      <c r="BP8" s="98">
        <f>SUM(BP9)</f>
        <v>25</v>
      </c>
      <c r="BQ8" s="106">
        <f>SUM(BQ9)</f>
        <v>11</v>
      </c>
      <c r="BR8" s="106">
        <f t="shared" ref="BR8:BR14" si="12">SUM(BP8:BQ8)</f>
        <v>36</v>
      </c>
      <c r="BS8" s="99">
        <f>(BR8/BR$8)*100</f>
        <v>100</v>
      </c>
      <c r="BT8" s="100">
        <f>(BR8/$BR$51)*100</f>
        <v>44.444444444444443</v>
      </c>
      <c r="BU8" s="101">
        <f>SUM(BU9)</f>
        <v>28</v>
      </c>
      <c r="BV8" s="107">
        <f>(BU8/BR8)*100</f>
        <v>77.777777777777786</v>
      </c>
      <c r="BW8" s="103">
        <f>(BU8/BR$8)*100</f>
        <v>77.777777777777786</v>
      </c>
      <c r="BX8" s="108">
        <f>(BU8/$BR$51)*100</f>
        <v>34.567901234567898</v>
      </c>
      <c r="BY8" s="98">
        <f>SUM(BY9)</f>
        <v>14</v>
      </c>
      <c r="BZ8" s="106">
        <f>SUM(BZ9)</f>
        <v>14</v>
      </c>
      <c r="CA8" s="106">
        <f t="shared" ref="CA8:CA14" si="13">SUM(BY8:BZ8)</f>
        <v>28</v>
      </c>
      <c r="CB8" s="99">
        <f>(CA8/CA$8)*100</f>
        <v>100</v>
      </c>
      <c r="CC8" s="100">
        <f>(CA8/$CA$51)*100</f>
        <v>45.161290322580641</v>
      </c>
      <c r="CD8" s="101">
        <f>SUM(CD9)</f>
        <v>11</v>
      </c>
      <c r="CE8" s="107">
        <f>(CD8/CA8)*100</f>
        <v>39.285714285714285</v>
      </c>
      <c r="CF8" s="103">
        <f>(CD8/CA$8)*100</f>
        <v>39.285714285714285</v>
      </c>
      <c r="CG8" s="108">
        <f>(CD8/$CA$51)*100</f>
        <v>17.741935483870968</v>
      </c>
      <c r="CH8" s="98">
        <f>SUM(CH9)</f>
        <v>19</v>
      </c>
      <c r="CI8" s="106">
        <f>SUM(CI9)</f>
        <v>0</v>
      </c>
      <c r="CJ8" s="106">
        <f>SUM(CH8:CI8)</f>
        <v>19</v>
      </c>
      <c r="CK8" s="99">
        <f>(CJ8/CJ$8)*100</f>
        <v>100</v>
      </c>
      <c r="CL8" s="100">
        <f t="shared" si="8"/>
        <v>32.20338983050847</v>
      </c>
      <c r="CM8" s="101">
        <f>SUM(CM9)</f>
        <v>3</v>
      </c>
      <c r="CN8" s="107">
        <f t="shared" si="9"/>
        <v>15.789473684210526</v>
      </c>
      <c r="CO8" s="103">
        <f>(CM8/CJ$8)*100</f>
        <v>15.789473684210526</v>
      </c>
      <c r="CP8" s="108">
        <f>(CM8/$CA$51)*100</f>
        <v>4.838709677419355</v>
      </c>
    </row>
    <row r="9" spans="1:94" s="83" customFormat="1">
      <c r="A9" s="441" t="s">
        <v>187</v>
      </c>
      <c r="B9" s="442"/>
      <c r="C9" s="110">
        <f>SUM(C10:C12)</f>
        <v>14</v>
      </c>
      <c r="D9" s="111">
        <f>(C9/C$8)*100</f>
        <v>100</v>
      </c>
      <c r="E9" s="112">
        <f t="shared" si="0"/>
        <v>19.718309859154928</v>
      </c>
      <c r="F9" s="113">
        <f>SUM(F10:F12)</f>
        <v>4</v>
      </c>
      <c r="G9" s="114">
        <f>(F9/C9)*100</f>
        <v>28.571428571428569</v>
      </c>
      <c r="H9" s="115">
        <f>(F9/C$8)*100</f>
        <v>28.571428571428569</v>
      </c>
      <c r="I9" s="116">
        <f>(F9/$C$51)*100</f>
        <v>5.6338028169014089</v>
      </c>
      <c r="J9" s="110">
        <f>SUM(J10:J12)</f>
        <v>17</v>
      </c>
      <c r="K9" s="111">
        <f>(J9/J$8)*100</f>
        <v>100</v>
      </c>
      <c r="L9" s="112">
        <f t="shared" si="1"/>
        <v>25</v>
      </c>
      <c r="M9" s="113">
        <f>SUM(M10:M12)</f>
        <v>5</v>
      </c>
      <c r="N9" s="114">
        <f>(M9/J9)*100</f>
        <v>29.411764705882355</v>
      </c>
      <c r="O9" s="115">
        <f>(M9/J$8)*100</f>
        <v>29.411764705882355</v>
      </c>
      <c r="P9" s="116">
        <f>(M9/$J$51)*100</f>
        <v>7.3529411764705888</v>
      </c>
      <c r="Q9" s="110">
        <f>SUM(Q10:Q12)</f>
        <v>9</v>
      </c>
      <c r="R9" s="111">
        <f>(Q9/Q$8)*100</f>
        <v>100</v>
      </c>
      <c r="S9" s="112">
        <f t="shared" si="2"/>
        <v>19.148936170212767</v>
      </c>
      <c r="T9" s="113">
        <f>SUM(T10:T12)</f>
        <v>6</v>
      </c>
      <c r="U9" s="114">
        <f>(T9/Q9)*100</f>
        <v>66.666666666666657</v>
      </c>
      <c r="V9" s="115">
        <f>(T9/Q$8)*100</f>
        <v>66.666666666666657</v>
      </c>
      <c r="W9" s="116">
        <f>(T9/$Q$51)*100</f>
        <v>12.76595744680851</v>
      </c>
      <c r="X9" s="110">
        <f>SUM(X10:X12)</f>
        <v>6</v>
      </c>
      <c r="Y9" s="111">
        <f>(X9/X$8)*100</f>
        <v>100</v>
      </c>
      <c r="Z9" s="112">
        <f t="shared" si="3"/>
        <v>13.953488372093023</v>
      </c>
      <c r="AA9" s="113">
        <f>SUM(AA10:AA12)</f>
        <v>4</v>
      </c>
      <c r="AB9" s="114">
        <f t="shared" si="4"/>
        <v>66.666666666666657</v>
      </c>
      <c r="AC9" s="115">
        <f>(AA9/X$8)*100</f>
        <v>66.666666666666657</v>
      </c>
      <c r="AD9" s="116">
        <f t="shared" si="5"/>
        <v>9.3023255813953494</v>
      </c>
      <c r="AE9" s="110">
        <f>SUM(AE10:AE12)</f>
        <v>9</v>
      </c>
      <c r="AF9" s="111">
        <f>(AE9/AE$8)*100</f>
        <v>100</v>
      </c>
      <c r="AG9" s="112">
        <f t="shared" si="6"/>
        <v>19.565217391304348</v>
      </c>
      <c r="AH9" s="113"/>
      <c r="AI9" s="114"/>
      <c r="AJ9" s="115"/>
      <c r="AK9" s="116"/>
      <c r="AL9" s="110">
        <f>SUM(AL10:AL12)</f>
        <v>4</v>
      </c>
      <c r="AM9" s="111">
        <f>(AL9/AL$8)*100</f>
        <v>100</v>
      </c>
      <c r="AN9" s="112">
        <f t="shared" si="7"/>
        <v>12.903225806451612</v>
      </c>
      <c r="AO9" s="113">
        <f>SUM(AO10:AO12)</f>
        <v>2</v>
      </c>
      <c r="AP9" s="114">
        <f>(AO9/AL9)*100</f>
        <v>50</v>
      </c>
      <c r="AQ9" s="115">
        <f>(AO9/AL$8)*100</f>
        <v>50</v>
      </c>
      <c r="AR9" s="116">
        <f>(AO9/$AL$51)*100</f>
        <v>6.4516129032258061</v>
      </c>
      <c r="AS9" s="110">
        <f>SUM(AS10:AS12)</f>
        <v>4</v>
      </c>
      <c r="AT9" s="111">
        <f>(AS9/AS$8)*100</f>
        <v>100</v>
      </c>
      <c r="AU9" s="112">
        <f>(AS9/$AS$51)*100</f>
        <v>16.666666666666664</v>
      </c>
      <c r="AV9" s="113"/>
      <c r="AW9" s="114"/>
      <c r="AX9" s="115"/>
      <c r="AY9" s="116"/>
      <c r="AZ9" s="110">
        <f>SUM(AZ10:AZ12)</f>
        <v>27</v>
      </c>
      <c r="BA9" s="111">
        <f>(AZ9/AZ$8)*100</f>
        <v>100</v>
      </c>
      <c r="BB9" s="112">
        <f>(AZ9/$AZ$51)*100</f>
        <v>47.368421052631575</v>
      </c>
      <c r="BC9" s="113"/>
      <c r="BD9" s="114"/>
      <c r="BE9" s="115"/>
      <c r="BF9" s="117"/>
      <c r="BG9" s="110">
        <f>SUM(BG10:BG12)</f>
        <v>29</v>
      </c>
      <c r="BH9" s="118">
        <f>SUM(BH10:BH12)</f>
        <v>15</v>
      </c>
      <c r="BI9" s="118">
        <f t="shared" ref="BI9:BI51" si="14">SUM(BG9:BH9)</f>
        <v>44</v>
      </c>
      <c r="BJ9" s="111">
        <f>(BI9/BI$8)*100</f>
        <v>100</v>
      </c>
      <c r="BK9" s="112">
        <f>(BI9/$BI$51)*100</f>
        <v>60.273972602739725</v>
      </c>
      <c r="BL9" s="113">
        <f>SUM(BL10:BL12)</f>
        <v>8</v>
      </c>
      <c r="BM9" s="119">
        <f>(BL9/BI9)*100</f>
        <v>18.181818181818183</v>
      </c>
      <c r="BN9" s="115">
        <f>(BL9/BI$8)*100</f>
        <v>18.181818181818183</v>
      </c>
      <c r="BO9" s="120">
        <f>(BL9/$BI$51)*100</f>
        <v>10.95890410958904</v>
      </c>
      <c r="BP9" s="110">
        <f>SUM(BP10:BP12)</f>
        <v>25</v>
      </c>
      <c r="BQ9" s="118">
        <f>SUM(BQ10:BQ12)</f>
        <v>11</v>
      </c>
      <c r="BR9" s="118">
        <f t="shared" si="12"/>
        <v>36</v>
      </c>
      <c r="BS9" s="111">
        <f>(BR9/BR$8)*100</f>
        <v>100</v>
      </c>
      <c r="BT9" s="112">
        <f>(BR9/$BR$51)*100</f>
        <v>44.444444444444443</v>
      </c>
      <c r="BU9" s="113">
        <f>SUM(BU10:BU12)</f>
        <v>28</v>
      </c>
      <c r="BV9" s="119">
        <f>(BU9/BR9)*100</f>
        <v>77.777777777777786</v>
      </c>
      <c r="BW9" s="115">
        <f>(BU9/BR$8)*100</f>
        <v>77.777777777777786</v>
      </c>
      <c r="BX9" s="120">
        <f>(BU9/$BR$51)*100</f>
        <v>34.567901234567898</v>
      </c>
      <c r="BY9" s="110">
        <f>SUM(BY10:BY12)</f>
        <v>14</v>
      </c>
      <c r="BZ9" s="118">
        <f>SUM(BZ10:BZ12)</f>
        <v>14</v>
      </c>
      <c r="CA9" s="118">
        <f t="shared" si="13"/>
        <v>28</v>
      </c>
      <c r="CB9" s="111">
        <f>(CA9/CA$8)*100</f>
        <v>100</v>
      </c>
      <c r="CC9" s="112">
        <f>(CA9/$CA$51)*100</f>
        <v>45.161290322580641</v>
      </c>
      <c r="CD9" s="113">
        <f>SUM(CD10:CD12)</f>
        <v>11</v>
      </c>
      <c r="CE9" s="119">
        <f>(CD9/CA9)*100</f>
        <v>39.285714285714285</v>
      </c>
      <c r="CF9" s="115">
        <f>(CD9/CA$8)*100</f>
        <v>39.285714285714285</v>
      </c>
      <c r="CG9" s="120">
        <f>(CD9/$CA$51)*100</f>
        <v>17.741935483870968</v>
      </c>
      <c r="CH9" s="110">
        <f>SUM(CH10:CH12)</f>
        <v>19</v>
      </c>
      <c r="CI9" s="118">
        <f>SUM(CI10:CI12)</f>
        <v>0</v>
      </c>
      <c r="CJ9" s="118">
        <f>SUM(CH9:CI9)</f>
        <v>19</v>
      </c>
      <c r="CK9" s="111">
        <f>(CJ9/CJ$8)*100</f>
        <v>100</v>
      </c>
      <c r="CL9" s="112">
        <f t="shared" si="8"/>
        <v>32.20338983050847</v>
      </c>
      <c r="CM9" s="113">
        <f>SUM(CM10:CM12)</f>
        <v>3</v>
      </c>
      <c r="CN9" s="119">
        <f t="shared" si="9"/>
        <v>15.789473684210526</v>
      </c>
      <c r="CO9" s="115">
        <f>(CM9/CJ$8)*100</f>
        <v>15.789473684210526</v>
      </c>
      <c r="CP9" s="120">
        <f>(CM9/$CA$51)*100</f>
        <v>4.838709677419355</v>
      </c>
    </row>
    <row r="10" spans="1:94">
      <c r="A10" s="134">
        <v>15108</v>
      </c>
      <c r="B10" s="135" t="s">
        <v>188</v>
      </c>
      <c r="C10" s="123">
        <v>14</v>
      </c>
      <c r="D10" s="124">
        <f>(C10/C$8)*100</f>
        <v>100</v>
      </c>
      <c r="E10" s="125">
        <f t="shared" si="0"/>
        <v>19.718309859154928</v>
      </c>
      <c r="F10" s="126">
        <v>4</v>
      </c>
      <c r="G10" s="127">
        <f>(F10/C10)*100</f>
        <v>28.571428571428569</v>
      </c>
      <c r="H10" s="128">
        <f>(F10/C$8)*100</f>
        <v>28.571428571428569</v>
      </c>
      <c r="I10" s="129">
        <f>(F10/$C$51)*100</f>
        <v>5.6338028169014089</v>
      </c>
      <c r="J10" s="123">
        <v>17</v>
      </c>
      <c r="K10" s="124">
        <f>(J10/J$8)*100</f>
        <v>100</v>
      </c>
      <c r="L10" s="125">
        <f t="shared" si="1"/>
        <v>25</v>
      </c>
      <c r="M10" s="126">
        <v>5</v>
      </c>
      <c r="N10" s="127">
        <f>(M10/J10)*100</f>
        <v>29.411764705882355</v>
      </c>
      <c r="O10" s="128">
        <f>(M10/J$8)*100</f>
        <v>29.411764705882355</v>
      </c>
      <c r="P10" s="129">
        <f>(M10/$J$51)*100</f>
        <v>7.3529411764705888</v>
      </c>
      <c r="Q10" s="123">
        <v>9</v>
      </c>
      <c r="R10" s="124">
        <f>(Q10/Q$8)*100</f>
        <v>100</v>
      </c>
      <c r="S10" s="125">
        <f t="shared" si="2"/>
        <v>19.148936170212767</v>
      </c>
      <c r="T10" s="126">
        <v>6</v>
      </c>
      <c r="U10" s="127">
        <f>(T10/Q10)*100</f>
        <v>66.666666666666657</v>
      </c>
      <c r="V10" s="128">
        <f>(T10/Q$8)*100</f>
        <v>66.666666666666657</v>
      </c>
      <c r="W10" s="129">
        <f>(T10/$Q$51)*100</f>
        <v>12.76595744680851</v>
      </c>
      <c r="X10" s="123">
        <v>6</v>
      </c>
      <c r="Y10" s="124">
        <f>(X10/X$8)*100</f>
        <v>100</v>
      </c>
      <c r="Z10" s="125">
        <f t="shared" si="3"/>
        <v>13.953488372093023</v>
      </c>
      <c r="AA10" s="126">
        <v>4</v>
      </c>
      <c r="AB10" s="127">
        <f t="shared" si="4"/>
        <v>66.666666666666657</v>
      </c>
      <c r="AC10" s="128">
        <f>(AA10/X$8)*100</f>
        <v>66.666666666666657</v>
      </c>
      <c r="AD10" s="129">
        <f t="shared" si="5"/>
        <v>9.3023255813953494</v>
      </c>
      <c r="AE10" s="123">
        <v>9</v>
      </c>
      <c r="AF10" s="124">
        <f>(AE10/AE$8)*100</f>
        <v>100</v>
      </c>
      <c r="AG10" s="125">
        <f t="shared" si="6"/>
        <v>19.565217391304348</v>
      </c>
      <c r="AH10" s="126"/>
      <c r="AI10" s="127"/>
      <c r="AJ10" s="128"/>
      <c r="AK10" s="129"/>
      <c r="AL10" s="123">
        <v>4</v>
      </c>
      <c r="AM10" s="124">
        <f>(AL10/AL$8)*100</f>
        <v>100</v>
      </c>
      <c r="AN10" s="125">
        <f t="shared" si="7"/>
        <v>12.903225806451612</v>
      </c>
      <c r="AO10" s="126">
        <v>2</v>
      </c>
      <c r="AP10" s="127">
        <f>(AO10/AL10)*100</f>
        <v>50</v>
      </c>
      <c r="AQ10" s="128">
        <f>(AO10/AL$8)*100</f>
        <v>50</v>
      </c>
      <c r="AR10" s="129">
        <f>(AO10/$AL$51)*100</f>
        <v>6.4516129032258061</v>
      </c>
      <c r="AS10" s="123">
        <v>4</v>
      </c>
      <c r="AT10" s="124">
        <f>(AS10/AS$8)*100</f>
        <v>100</v>
      </c>
      <c r="AU10" s="125">
        <f>(AS10/$AS$51)*100</f>
        <v>16.666666666666664</v>
      </c>
      <c r="AV10" s="126"/>
      <c r="AW10" s="127"/>
      <c r="AX10" s="128"/>
      <c r="AY10" s="129"/>
      <c r="AZ10" s="123">
        <v>27</v>
      </c>
      <c r="BA10" s="124">
        <f>(AZ10/AZ$8)*100</f>
        <v>100</v>
      </c>
      <c r="BB10" s="125">
        <f>(AZ10/$AZ$51)*100</f>
        <v>47.368421052631575</v>
      </c>
      <c r="BC10" s="126"/>
      <c r="BD10" s="127"/>
      <c r="BE10" s="128"/>
      <c r="BF10" s="130"/>
      <c r="BG10" s="123">
        <v>4</v>
      </c>
      <c r="BH10" s="131"/>
      <c r="BI10" s="131">
        <f t="shared" si="14"/>
        <v>4</v>
      </c>
      <c r="BJ10" s="124">
        <f>(BI10/BI$8)*100</f>
        <v>9.0909090909090917</v>
      </c>
      <c r="BK10" s="125">
        <f>(BI10/$BI$51)*100</f>
        <v>5.4794520547945202</v>
      </c>
      <c r="BL10" s="126">
        <f>BI10-4</f>
        <v>0</v>
      </c>
      <c r="BM10" s="132"/>
      <c r="BN10" s="128"/>
      <c r="BO10" s="133"/>
      <c r="BP10" s="123">
        <v>4</v>
      </c>
      <c r="BQ10" s="131"/>
      <c r="BR10" s="131">
        <f t="shared" si="12"/>
        <v>4</v>
      </c>
      <c r="BS10" s="124">
        <f>(BR10/BR$8)*100</f>
        <v>11.111111111111111</v>
      </c>
      <c r="BT10" s="125">
        <f>(BR10/$BR$51)*100</f>
        <v>4.9382716049382713</v>
      </c>
      <c r="BU10" s="126"/>
      <c r="BV10" s="132">
        <f>(BU10/BR10)*100</f>
        <v>0</v>
      </c>
      <c r="BW10" s="128">
        <f>(BU10/BR$8)*100</f>
        <v>0</v>
      </c>
      <c r="BX10" s="133">
        <f>(BU10/$BR$51)*100</f>
        <v>0</v>
      </c>
      <c r="BY10" s="123"/>
      <c r="BZ10" s="131"/>
      <c r="CA10" s="131"/>
      <c r="CB10" s="124"/>
      <c r="CC10" s="125"/>
      <c r="CD10" s="126"/>
      <c r="CE10" s="132"/>
      <c r="CF10" s="128"/>
      <c r="CG10" s="133"/>
      <c r="CH10" s="123"/>
      <c r="CI10" s="131"/>
      <c r="CJ10" s="131"/>
      <c r="CK10" s="124"/>
      <c r="CL10" s="125"/>
      <c r="CM10" s="126"/>
      <c r="CN10" s="132"/>
      <c r="CO10" s="128"/>
      <c r="CP10" s="133"/>
    </row>
    <row r="11" spans="1:94">
      <c r="A11" s="134">
        <v>15208</v>
      </c>
      <c r="B11" s="136" t="s">
        <v>103</v>
      </c>
      <c r="C11" s="123"/>
      <c r="D11" s="124"/>
      <c r="E11" s="125"/>
      <c r="F11" s="126"/>
      <c r="G11" s="127"/>
      <c r="H11" s="128"/>
      <c r="I11" s="129"/>
      <c r="J11" s="123"/>
      <c r="K11" s="124"/>
      <c r="L11" s="125"/>
      <c r="M11" s="126"/>
      <c r="N11" s="127"/>
      <c r="O11" s="128"/>
      <c r="P11" s="129"/>
      <c r="Q11" s="123"/>
      <c r="R11" s="124"/>
      <c r="S11" s="125"/>
      <c r="T11" s="126"/>
      <c r="U11" s="127"/>
      <c r="V11" s="128"/>
      <c r="W11" s="129"/>
      <c r="X11" s="123"/>
      <c r="Y11" s="124"/>
      <c r="Z11" s="125"/>
      <c r="AA11" s="126"/>
      <c r="AB11" s="127"/>
      <c r="AC11" s="128"/>
      <c r="AD11" s="129"/>
      <c r="AE11" s="123"/>
      <c r="AF11" s="124"/>
      <c r="AG11" s="125"/>
      <c r="AH11" s="126"/>
      <c r="AI11" s="127"/>
      <c r="AJ11" s="128"/>
      <c r="AK11" s="129"/>
      <c r="AL11" s="123"/>
      <c r="AM11" s="124"/>
      <c r="AN11" s="125"/>
      <c r="AO11" s="126"/>
      <c r="AP11" s="127"/>
      <c r="AQ11" s="128"/>
      <c r="AR11" s="129"/>
      <c r="AS11" s="123"/>
      <c r="AT11" s="124"/>
      <c r="AU11" s="125"/>
      <c r="AV11" s="126"/>
      <c r="AW11" s="127"/>
      <c r="AX11" s="128"/>
      <c r="AY11" s="129"/>
      <c r="AZ11" s="123"/>
      <c r="BA11" s="124"/>
      <c r="BB11" s="125"/>
      <c r="BC11" s="126"/>
      <c r="BD11" s="127"/>
      <c r="BE11" s="128"/>
      <c r="BF11" s="130"/>
      <c r="BG11" s="123">
        <v>25</v>
      </c>
      <c r="BH11" s="131">
        <v>15</v>
      </c>
      <c r="BI11" s="131">
        <f t="shared" ref="BI11" si="15">SUM(BG11:BH11)</f>
        <v>40</v>
      </c>
      <c r="BJ11" s="124">
        <f>(BI11/BI$8)*100</f>
        <v>90.909090909090907</v>
      </c>
      <c r="BK11" s="125">
        <f t="shared" ref="BK11" si="16">(BI11/$BI$51)*100</f>
        <v>54.794520547945204</v>
      </c>
      <c r="BL11" s="126">
        <f>BI11-32</f>
        <v>8</v>
      </c>
      <c r="BM11" s="132">
        <f>(BL11/BI11)*100</f>
        <v>20</v>
      </c>
      <c r="BN11" s="128">
        <f>(BL11/BI$8)*100</f>
        <v>18.181818181818183</v>
      </c>
      <c r="BO11" s="133">
        <f>(BL11/$BI$51)*100</f>
        <v>10.95890410958904</v>
      </c>
      <c r="BP11" s="123">
        <v>21</v>
      </c>
      <c r="BQ11" s="131">
        <v>11</v>
      </c>
      <c r="BR11" s="131">
        <f t="shared" ref="BR11" si="17">SUM(BP11:BQ11)</f>
        <v>32</v>
      </c>
      <c r="BS11" s="124">
        <f>(BR11/BR$8)*100</f>
        <v>88.888888888888886</v>
      </c>
      <c r="BT11" s="125">
        <f>(BR11/$BR$51)*100</f>
        <v>39.506172839506171</v>
      </c>
      <c r="BU11" s="126">
        <f>BR11-4</f>
        <v>28</v>
      </c>
      <c r="BV11" s="132">
        <f>(BU11/BR11)*100</f>
        <v>87.5</v>
      </c>
      <c r="BW11" s="128">
        <f>(BU11/BR$8)*100</f>
        <v>77.777777777777786</v>
      </c>
      <c r="BX11" s="133">
        <f>(BU11/$BR$51)*100</f>
        <v>34.567901234567898</v>
      </c>
      <c r="BY11" s="123">
        <v>12</v>
      </c>
      <c r="BZ11" s="131">
        <v>14</v>
      </c>
      <c r="CA11" s="131">
        <f t="shared" ref="CA11" si="18">SUM(BY11:BZ11)</f>
        <v>26</v>
      </c>
      <c r="CB11" s="124">
        <f>(CA11/CA$8)*100</f>
        <v>92.857142857142861</v>
      </c>
      <c r="CC11" s="125">
        <f>(CA11/$CA$51)*100</f>
        <v>41.935483870967744</v>
      </c>
      <c r="CD11" s="126">
        <f>CA11-16</f>
        <v>10</v>
      </c>
      <c r="CE11" s="132">
        <f>(CD11/CA11)*100</f>
        <v>38.461538461538467</v>
      </c>
      <c r="CF11" s="128">
        <f>(CD11/CA$8)*100</f>
        <v>35.714285714285715</v>
      </c>
      <c r="CG11" s="133">
        <f>(CD11/$CA$51)*100</f>
        <v>16.129032258064516</v>
      </c>
      <c r="CH11" s="123">
        <v>16</v>
      </c>
      <c r="CI11" s="131"/>
      <c r="CJ11" s="131">
        <f>SUM(CH11:CI11)</f>
        <v>16</v>
      </c>
      <c r="CK11" s="124">
        <f>(CJ11/CJ$8)*100</f>
        <v>84.210526315789465</v>
      </c>
      <c r="CL11" s="125">
        <f t="shared" si="8"/>
        <v>27.118644067796609</v>
      </c>
      <c r="CM11" s="126">
        <f>CJ11-14</f>
        <v>2</v>
      </c>
      <c r="CN11" s="132">
        <f t="shared" si="9"/>
        <v>12.5</v>
      </c>
      <c r="CO11" s="128">
        <f>(CM11/CJ$8)*100</f>
        <v>10.526315789473683</v>
      </c>
      <c r="CP11" s="133">
        <f>(CM11/$CA$51)*100</f>
        <v>3.225806451612903</v>
      </c>
    </row>
    <row r="12" spans="1:94">
      <c r="A12" s="328" t="s">
        <v>264</v>
      </c>
      <c r="B12" s="136" t="s">
        <v>188</v>
      </c>
      <c r="C12" s="123"/>
      <c r="D12" s="124"/>
      <c r="E12" s="125"/>
      <c r="F12" s="126"/>
      <c r="G12" s="127"/>
      <c r="H12" s="128"/>
      <c r="I12" s="129"/>
      <c r="J12" s="123"/>
      <c r="K12" s="124"/>
      <c r="L12" s="125"/>
      <c r="M12" s="126"/>
      <c r="N12" s="127"/>
      <c r="O12" s="128"/>
      <c r="P12" s="129"/>
      <c r="Q12" s="123"/>
      <c r="R12" s="124"/>
      <c r="S12" s="125"/>
      <c r="T12" s="126"/>
      <c r="U12" s="127"/>
      <c r="V12" s="128"/>
      <c r="W12" s="129"/>
      <c r="X12" s="123"/>
      <c r="Y12" s="124"/>
      <c r="Z12" s="125"/>
      <c r="AA12" s="126"/>
      <c r="AB12" s="127"/>
      <c r="AC12" s="128"/>
      <c r="AD12" s="129"/>
      <c r="AE12" s="123"/>
      <c r="AF12" s="124"/>
      <c r="AG12" s="125"/>
      <c r="AH12" s="126"/>
      <c r="AI12" s="127"/>
      <c r="AJ12" s="128"/>
      <c r="AK12" s="129"/>
      <c r="AL12" s="123"/>
      <c r="AM12" s="124"/>
      <c r="AN12" s="125"/>
      <c r="AO12" s="126"/>
      <c r="AP12" s="127"/>
      <c r="AQ12" s="128"/>
      <c r="AR12" s="129"/>
      <c r="AS12" s="123"/>
      <c r="AT12" s="124"/>
      <c r="AU12" s="125"/>
      <c r="AV12" s="126"/>
      <c r="AW12" s="127"/>
      <c r="AX12" s="128"/>
      <c r="AY12" s="129"/>
      <c r="AZ12" s="123"/>
      <c r="BA12" s="124"/>
      <c r="BB12" s="125"/>
      <c r="BC12" s="126"/>
      <c r="BD12" s="127"/>
      <c r="BE12" s="128"/>
      <c r="BF12" s="130"/>
      <c r="BG12" s="123"/>
      <c r="BH12" s="131"/>
      <c r="BI12" s="131"/>
      <c r="BJ12" s="124"/>
      <c r="BK12" s="125"/>
      <c r="BL12" s="126"/>
      <c r="BM12" s="132"/>
      <c r="BN12" s="128"/>
      <c r="BO12" s="133"/>
      <c r="BP12" s="123"/>
      <c r="BQ12" s="131"/>
      <c r="BR12" s="131"/>
      <c r="BS12" s="124"/>
      <c r="BT12" s="125"/>
      <c r="BU12" s="126"/>
      <c r="BV12" s="132"/>
      <c r="BW12" s="128"/>
      <c r="BX12" s="133"/>
      <c r="BY12" s="123">
        <v>2</v>
      </c>
      <c r="BZ12" s="131"/>
      <c r="CA12" s="131">
        <f t="shared" si="13"/>
        <v>2</v>
      </c>
      <c r="CB12" s="124">
        <f>(CA12/CA$8)*100</f>
        <v>7.1428571428571423</v>
      </c>
      <c r="CC12" s="125">
        <f>(CA12/$CA$51)*100</f>
        <v>3.225806451612903</v>
      </c>
      <c r="CD12" s="126">
        <f>CA12-1</f>
        <v>1</v>
      </c>
      <c r="CE12" s="132">
        <f>(CD12/CA12)*100</f>
        <v>50</v>
      </c>
      <c r="CF12" s="128">
        <f>(CD12/CA$8)*100</f>
        <v>3.5714285714285712</v>
      </c>
      <c r="CG12" s="133">
        <f>(CD12/$CA$51)*100</f>
        <v>1.6129032258064515</v>
      </c>
      <c r="CH12" s="123">
        <v>3</v>
      </c>
      <c r="CI12" s="131"/>
      <c r="CJ12" s="131">
        <f t="shared" ref="CJ12:CJ14" si="19">SUM(CH12:CI12)</f>
        <v>3</v>
      </c>
      <c r="CK12" s="124">
        <f>(CJ12/CJ$8)*100</f>
        <v>15.789473684210526</v>
      </c>
      <c r="CL12" s="125">
        <f t="shared" si="8"/>
        <v>5.0847457627118651</v>
      </c>
      <c r="CM12" s="126">
        <f>CJ12-2</f>
        <v>1</v>
      </c>
      <c r="CN12" s="132">
        <f t="shared" si="9"/>
        <v>33.333333333333329</v>
      </c>
      <c r="CO12" s="128">
        <f>(CM12/CJ$8)*100</f>
        <v>5.2631578947368416</v>
      </c>
      <c r="CP12" s="133">
        <f>(CM12/$CA$51)*100</f>
        <v>1.6129032258064515</v>
      </c>
    </row>
    <row r="13" spans="1:94" s="109" customFormat="1">
      <c r="A13" s="439" t="s">
        <v>24</v>
      </c>
      <c r="B13" s="440"/>
      <c r="C13" s="98">
        <f>SUM(C14)</f>
        <v>34</v>
      </c>
      <c r="D13" s="99">
        <f>(C13/C$13)*100</f>
        <v>100</v>
      </c>
      <c r="E13" s="100">
        <f>(C13/$C$51)*100</f>
        <v>47.887323943661968</v>
      </c>
      <c r="F13" s="101">
        <f>SUM(F14)</f>
        <v>8</v>
      </c>
      <c r="G13" s="102">
        <f>(F13/C13)*100</f>
        <v>23.52941176470588</v>
      </c>
      <c r="H13" s="103">
        <f>(F13/C$13)*100</f>
        <v>23.52941176470588</v>
      </c>
      <c r="I13" s="104">
        <f>(F13/$C$51)*100</f>
        <v>11.267605633802818</v>
      </c>
      <c r="J13" s="98">
        <f>SUM(J14)</f>
        <v>29</v>
      </c>
      <c r="K13" s="99">
        <f>(J13/J$13)*100</f>
        <v>100</v>
      </c>
      <c r="L13" s="100">
        <f>(J13/$J$51)*100</f>
        <v>42.647058823529413</v>
      </c>
      <c r="M13" s="101">
        <f>SUM(M14)</f>
        <v>4</v>
      </c>
      <c r="N13" s="102">
        <f>(M13/J13)*100</f>
        <v>13.793103448275861</v>
      </c>
      <c r="O13" s="103">
        <f>(M13/J$13)*100</f>
        <v>13.793103448275861</v>
      </c>
      <c r="P13" s="104">
        <f>(M13/$J$51)*100</f>
        <v>5.8823529411764701</v>
      </c>
      <c r="Q13" s="98">
        <f>SUM(Q14)</f>
        <v>15</v>
      </c>
      <c r="R13" s="99">
        <f>(Q13/Q$13)*100</f>
        <v>100</v>
      </c>
      <c r="S13" s="100">
        <f>(Q13/$Q$51)*100</f>
        <v>31.914893617021278</v>
      </c>
      <c r="T13" s="101">
        <f>SUM(T14)</f>
        <v>2</v>
      </c>
      <c r="U13" s="102">
        <f>(T13/Q13)*100</f>
        <v>13.333333333333334</v>
      </c>
      <c r="V13" s="103">
        <f>(T13/Q$13)*100</f>
        <v>13.333333333333334</v>
      </c>
      <c r="W13" s="104">
        <f>(T13/$Q$51)*100</f>
        <v>4.2553191489361701</v>
      </c>
      <c r="X13" s="98">
        <f>SUM(X14)</f>
        <v>4</v>
      </c>
      <c r="Y13" s="99">
        <f>(X13/X$13)*100</f>
        <v>100</v>
      </c>
      <c r="Z13" s="100">
        <f>(X13/$X$51)*100</f>
        <v>9.3023255813953494</v>
      </c>
      <c r="AA13" s="101">
        <f>SUM(AA14)</f>
        <v>1</v>
      </c>
      <c r="AB13" s="102">
        <f>(AA13/X13)*100</f>
        <v>25</v>
      </c>
      <c r="AC13" s="103">
        <f>(AA13/X$13)*100</f>
        <v>25</v>
      </c>
      <c r="AD13" s="104">
        <f>(AA13/$X$51)*100</f>
        <v>2.3255813953488373</v>
      </c>
      <c r="AE13" s="98">
        <f>SUM(AE14)</f>
        <v>12</v>
      </c>
      <c r="AF13" s="99">
        <f>(AE13/AE$13)*100</f>
        <v>100</v>
      </c>
      <c r="AG13" s="100">
        <f>(AE13/$AE$51)*100</f>
        <v>26.086956521739129</v>
      </c>
      <c r="AH13" s="101"/>
      <c r="AI13" s="102"/>
      <c r="AJ13" s="103"/>
      <c r="AK13" s="104"/>
      <c r="AL13" s="98"/>
      <c r="AM13" s="99"/>
      <c r="AN13" s="100"/>
      <c r="AO13" s="101"/>
      <c r="AP13" s="102"/>
      <c r="AQ13" s="103"/>
      <c r="AR13" s="104"/>
      <c r="AS13" s="98"/>
      <c r="AT13" s="99"/>
      <c r="AU13" s="100"/>
      <c r="AV13" s="101"/>
      <c r="AW13" s="102"/>
      <c r="AX13" s="103"/>
      <c r="AY13" s="104"/>
      <c r="AZ13" s="98">
        <f>SUM(AZ14)</f>
        <v>7</v>
      </c>
      <c r="BA13" s="99">
        <f>(AZ13/AZ$13)*100</f>
        <v>100</v>
      </c>
      <c r="BB13" s="100">
        <f>(AZ13/$AZ$51)*100</f>
        <v>12.280701754385964</v>
      </c>
      <c r="BC13" s="101">
        <f>SUM(BC14)</f>
        <v>1</v>
      </c>
      <c r="BD13" s="102">
        <f>(BC13/AZ13)*100</f>
        <v>14.285714285714285</v>
      </c>
      <c r="BE13" s="103">
        <f>(BC13/AZ$13)*100</f>
        <v>14.285714285714285</v>
      </c>
      <c r="BF13" s="105">
        <f>(BC13/$AZ$51)*100</f>
        <v>1.7543859649122806</v>
      </c>
      <c r="BG13" s="98">
        <f>SUM(BG14)</f>
        <v>11</v>
      </c>
      <c r="BH13" s="106">
        <f>SUM(BH14)</f>
        <v>0</v>
      </c>
      <c r="BI13" s="106">
        <f t="shared" si="14"/>
        <v>11</v>
      </c>
      <c r="BJ13" s="99">
        <f>(BI13/BI$13)*100</f>
        <v>100</v>
      </c>
      <c r="BK13" s="100">
        <f>(BI13/$BI$51)*100</f>
        <v>15.068493150684931</v>
      </c>
      <c r="BL13" s="101"/>
      <c r="BM13" s="107"/>
      <c r="BN13" s="103"/>
      <c r="BO13" s="108"/>
      <c r="BP13" s="98">
        <f>SUM(BP14)</f>
        <v>15</v>
      </c>
      <c r="BQ13" s="106">
        <f>SUM(BQ14)</f>
        <v>0</v>
      </c>
      <c r="BR13" s="106">
        <f t="shared" si="12"/>
        <v>15</v>
      </c>
      <c r="BS13" s="99">
        <f>(BR13/BR$13)*100</f>
        <v>100</v>
      </c>
      <c r="BT13" s="100">
        <f>(BR13/$BR$51)*100</f>
        <v>18.518518518518519</v>
      </c>
      <c r="BU13" s="101"/>
      <c r="BV13" s="107"/>
      <c r="BW13" s="103"/>
      <c r="BX13" s="108"/>
      <c r="BY13" s="98">
        <f>SUM(BY14)</f>
        <v>12</v>
      </c>
      <c r="BZ13" s="106">
        <f>SUM(BZ14)</f>
        <v>0</v>
      </c>
      <c r="CA13" s="106">
        <f t="shared" si="13"/>
        <v>12</v>
      </c>
      <c r="CB13" s="99">
        <f>(CA13/CA$13)*100</f>
        <v>100</v>
      </c>
      <c r="CC13" s="100">
        <f>(CA13/$CA$51)*100</f>
        <v>19.35483870967742</v>
      </c>
      <c r="CD13" s="101">
        <f>SUM(CD14)</f>
        <v>2</v>
      </c>
      <c r="CE13" s="107">
        <f>(CD13/CA13)*100</f>
        <v>16.666666666666664</v>
      </c>
      <c r="CF13" s="103">
        <f>(CD13/CA$13)*100</f>
        <v>16.666666666666664</v>
      </c>
      <c r="CG13" s="108">
        <f>(CD13/$CA$51)*100</f>
        <v>3.225806451612903</v>
      </c>
      <c r="CH13" s="98">
        <f>SUM(CH14)</f>
        <v>9</v>
      </c>
      <c r="CI13" s="106">
        <f>SUM(CI14)</f>
        <v>0</v>
      </c>
      <c r="CJ13" s="106">
        <f t="shared" si="19"/>
        <v>9</v>
      </c>
      <c r="CK13" s="99">
        <f>(CJ13/CJ$13)*100</f>
        <v>100</v>
      </c>
      <c r="CL13" s="100">
        <f t="shared" si="8"/>
        <v>15.254237288135593</v>
      </c>
      <c r="CM13" s="101">
        <f>SUM(CM14)</f>
        <v>3</v>
      </c>
      <c r="CN13" s="107">
        <f t="shared" si="9"/>
        <v>33.333333333333329</v>
      </c>
      <c r="CO13" s="103">
        <f>(CM13/CJ$13)*100</f>
        <v>33.333333333333329</v>
      </c>
      <c r="CP13" s="108">
        <f>(CM13/$CA$51)*100</f>
        <v>4.838709677419355</v>
      </c>
    </row>
    <row r="14" spans="1:94" s="83" customFormat="1">
      <c r="A14" s="441" t="s">
        <v>187</v>
      </c>
      <c r="B14" s="442"/>
      <c r="C14" s="110">
        <f>SUM(C15:C21,C22,C23,C24,C25,C26)</f>
        <v>34</v>
      </c>
      <c r="D14" s="111">
        <f>(C14/C$13)*100</f>
        <v>100</v>
      </c>
      <c r="E14" s="112">
        <f>(C14/$C$51)*100</f>
        <v>47.887323943661968</v>
      </c>
      <c r="F14" s="113">
        <f>SUM(F15:F21,F22,F23,F24,F25,F26)</f>
        <v>8</v>
      </c>
      <c r="G14" s="114">
        <f>(F14/C14)*100</f>
        <v>23.52941176470588</v>
      </c>
      <c r="H14" s="115">
        <f>(F14/C$13)*100</f>
        <v>23.52941176470588</v>
      </c>
      <c r="I14" s="116">
        <f>(F14/$C$51)*100</f>
        <v>11.267605633802818</v>
      </c>
      <c r="J14" s="110">
        <f>SUM(J15:J21,J22,J23,J24,J25,J26)</f>
        <v>29</v>
      </c>
      <c r="K14" s="111">
        <f>(J14/J$13)*100</f>
        <v>100</v>
      </c>
      <c r="L14" s="112">
        <f>(J14/$J$51)*100</f>
        <v>42.647058823529413</v>
      </c>
      <c r="M14" s="113">
        <f>SUM(M15:M21,M22,M23,M24,M25,M26)</f>
        <v>4</v>
      </c>
      <c r="N14" s="114">
        <f>(M14/J14)*100</f>
        <v>13.793103448275861</v>
      </c>
      <c r="O14" s="115">
        <f>(M14/J$13)*100</f>
        <v>13.793103448275861</v>
      </c>
      <c r="P14" s="116">
        <f>(M14/$J$51)*100</f>
        <v>5.8823529411764701</v>
      </c>
      <c r="Q14" s="110">
        <f>SUM(Q15:Q21,Q22,Q23,Q24,Q25,Q26)</f>
        <v>15</v>
      </c>
      <c r="R14" s="111">
        <f>(Q14/Q$13)*100</f>
        <v>100</v>
      </c>
      <c r="S14" s="112">
        <f>(Q14/$Q$51)*100</f>
        <v>31.914893617021278</v>
      </c>
      <c r="T14" s="113">
        <f>SUM(T15:T21,T22,T23,T24,T25,T26)</f>
        <v>2</v>
      </c>
      <c r="U14" s="114">
        <f>(T14/Q14)*100</f>
        <v>13.333333333333334</v>
      </c>
      <c r="V14" s="115">
        <f>(T14/Q$13)*100</f>
        <v>13.333333333333334</v>
      </c>
      <c r="W14" s="116">
        <f>(T14/$Q$51)*100</f>
        <v>4.2553191489361701</v>
      </c>
      <c r="X14" s="110">
        <f>SUM(X15:X21,X22,X23,X24,X25,X26)</f>
        <v>4</v>
      </c>
      <c r="Y14" s="111">
        <f>(X14/X$13)*100</f>
        <v>100</v>
      </c>
      <c r="Z14" s="112">
        <f>(X14/$X$51)*100</f>
        <v>9.3023255813953494</v>
      </c>
      <c r="AA14" s="113">
        <f>SUM(AA15:AA21,AA22,AA23,AA24,AA25,AA26)</f>
        <v>1</v>
      </c>
      <c r="AB14" s="114">
        <f>(AA14/X14)*100</f>
        <v>25</v>
      </c>
      <c r="AC14" s="115">
        <f>(AA14/X$13)*100</f>
        <v>25</v>
      </c>
      <c r="AD14" s="116">
        <f>(AA14/$X$51)*100</f>
        <v>2.3255813953488373</v>
      </c>
      <c r="AE14" s="110">
        <f>SUM(AE15:AE21,AE22,AE23,AE24,AE25,AE26)</f>
        <v>12</v>
      </c>
      <c r="AF14" s="111">
        <f>(AE14/AE$13)*100</f>
        <v>100</v>
      </c>
      <c r="AG14" s="112">
        <f>(AE14/$AE$51)*100</f>
        <v>26.086956521739129</v>
      </c>
      <c r="AH14" s="113"/>
      <c r="AI14" s="114"/>
      <c r="AJ14" s="115"/>
      <c r="AK14" s="116"/>
      <c r="AL14" s="110"/>
      <c r="AM14" s="111"/>
      <c r="AN14" s="112"/>
      <c r="AO14" s="113"/>
      <c r="AP14" s="114"/>
      <c r="AQ14" s="115"/>
      <c r="AR14" s="116"/>
      <c r="AS14" s="110"/>
      <c r="AT14" s="111"/>
      <c r="AU14" s="112"/>
      <c r="AV14" s="113"/>
      <c r="AW14" s="114"/>
      <c r="AX14" s="115"/>
      <c r="AY14" s="116"/>
      <c r="AZ14" s="110">
        <f>SUM(AZ15:AZ21,AZ22,AZ23,AZ24,AZ25,AZ26)</f>
        <v>7</v>
      </c>
      <c r="BA14" s="111">
        <f>(AZ14/AZ$13)*100</f>
        <v>100</v>
      </c>
      <c r="BB14" s="112">
        <f>(AZ14/$AZ$51)*100</f>
        <v>12.280701754385964</v>
      </c>
      <c r="BC14" s="113">
        <f>SUM(BC15:BC21,BC22,BC23,BC24,BC25,BC26)</f>
        <v>1</v>
      </c>
      <c r="BD14" s="114">
        <f>(BC14/AZ14)*100</f>
        <v>14.285714285714285</v>
      </c>
      <c r="BE14" s="115">
        <f>(BC14/AZ$13)*100</f>
        <v>14.285714285714285</v>
      </c>
      <c r="BF14" s="117">
        <f>(BC14/$AZ$51)*100</f>
        <v>1.7543859649122806</v>
      </c>
      <c r="BG14" s="110">
        <f>SUM(BG15:BG21,BG22,BG23,BG24,BG25,BG26)</f>
        <v>11</v>
      </c>
      <c r="BH14" s="118">
        <f>SUM(BH15:BH26)</f>
        <v>0</v>
      </c>
      <c r="BI14" s="118">
        <f t="shared" si="14"/>
        <v>11</v>
      </c>
      <c r="BJ14" s="111">
        <f>(BI14/BI$13)*100</f>
        <v>100</v>
      </c>
      <c r="BK14" s="112">
        <f>(BI14/$BI$51)*100</f>
        <v>15.068493150684931</v>
      </c>
      <c r="BL14" s="113"/>
      <c r="BM14" s="119"/>
      <c r="BN14" s="115"/>
      <c r="BO14" s="120"/>
      <c r="BP14" s="110">
        <f>SUM(BP15:BP26)</f>
        <v>15</v>
      </c>
      <c r="BQ14" s="118">
        <f>SUM(BQ15:BQ26)</f>
        <v>0</v>
      </c>
      <c r="BR14" s="118">
        <f t="shared" si="12"/>
        <v>15</v>
      </c>
      <c r="BS14" s="111">
        <f>(BR14/BR$13)*100</f>
        <v>100</v>
      </c>
      <c r="BT14" s="112">
        <f>(BR14/$BR$51)*100</f>
        <v>18.518518518518519</v>
      </c>
      <c r="BU14" s="113"/>
      <c r="BV14" s="119"/>
      <c r="BW14" s="115"/>
      <c r="BX14" s="120"/>
      <c r="BY14" s="110">
        <f>SUM(BY15:BY26)</f>
        <v>12</v>
      </c>
      <c r="BZ14" s="118">
        <f>SUM(BZ15:BZ26)</f>
        <v>0</v>
      </c>
      <c r="CA14" s="118">
        <f t="shared" si="13"/>
        <v>12</v>
      </c>
      <c r="CB14" s="111">
        <f>(CA14/CA$13)*100</f>
        <v>100</v>
      </c>
      <c r="CC14" s="112">
        <f>(CA14/$CA$51)*100</f>
        <v>19.35483870967742</v>
      </c>
      <c r="CD14" s="113">
        <f>SUM(CD15:CD26)</f>
        <v>2</v>
      </c>
      <c r="CE14" s="119">
        <f>(CD14/CA14)*100</f>
        <v>16.666666666666664</v>
      </c>
      <c r="CF14" s="115">
        <f>(CD14/CA$13)*100</f>
        <v>16.666666666666664</v>
      </c>
      <c r="CG14" s="120">
        <f>(CD14/$CA$51)*100</f>
        <v>3.225806451612903</v>
      </c>
      <c r="CH14" s="110">
        <f>SUM(CH15:CH26)</f>
        <v>9</v>
      </c>
      <c r="CI14" s="118">
        <f>SUM(CI15:CI26)</f>
        <v>0</v>
      </c>
      <c r="CJ14" s="118">
        <f t="shared" si="19"/>
        <v>9</v>
      </c>
      <c r="CK14" s="111">
        <f>(CJ14/CJ$13)*100</f>
        <v>100</v>
      </c>
      <c r="CL14" s="112">
        <f t="shared" si="8"/>
        <v>15.254237288135593</v>
      </c>
      <c r="CM14" s="113">
        <f>SUM(CM15:CM26)</f>
        <v>3</v>
      </c>
      <c r="CN14" s="119">
        <f t="shared" si="9"/>
        <v>33.333333333333329</v>
      </c>
      <c r="CO14" s="115">
        <f>(CM14/CJ$13)*100</f>
        <v>33.333333333333329</v>
      </c>
      <c r="CP14" s="120">
        <f>(CM14/$CA$51)*100</f>
        <v>4.838709677419355</v>
      </c>
    </row>
    <row r="15" spans="1:94" ht="21.75" customHeight="1">
      <c r="A15" s="121">
        <v>20108</v>
      </c>
      <c r="B15" s="137" t="s">
        <v>189</v>
      </c>
      <c r="C15" s="123">
        <v>5</v>
      </c>
      <c r="D15" s="124">
        <f>(C15/C$13)*100</f>
        <v>14.705882352941178</v>
      </c>
      <c r="E15" s="125">
        <f>(C15/$C$51)*100</f>
        <v>7.042253521126761</v>
      </c>
      <c r="F15" s="126"/>
      <c r="G15" s="127">
        <f>(F15/C15)*100</f>
        <v>0</v>
      </c>
      <c r="H15" s="128">
        <f>(F15/C$13)*100</f>
        <v>0</v>
      </c>
      <c r="I15" s="129">
        <f>(F15/$C$51)*100</f>
        <v>0</v>
      </c>
      <c r="J15" s="123">
        <v>12</v>
      </c>
      <c r="K15" s="124">
        <f>(J15/J$13)*100</f>
        <v>41.379310344827587</v>
      </c>
      <c r="L15" s="125">
        <f>(J15/$J$51)*100</f>
        <v>17.647058823529413</v>
      </c>
      <c r="M15" s="126">
        <v>3</v>
      </c>
      <c r="N15" s="127">
        <f>(M15/J15)*100</f>
        <v>25</v>
      </c>
      <c r="O15" s="128">
        <f>(M15/J$13)*100</f>
        <v>10.344827586206897</v>
      </c>
      <c r="P15" s="129">
        <f>(M15/$J$51)*100</f>
        <v>4.4117647058823533</v>
      </c>
      <c r="Q15" s="123">
        <v>3</v>
      </c>
      <c r="R15" s="124">
        <f>(Q15/Q$13)*100</f>
        <v>20</v>
      </c>
      <c r="S15" s="125">
        <f>(Q15/$Q$51)*100</f>
        <v>6.3829787234042552</v>
      </c>
      <c r="T15" s="126"/>
      <c r="U15" s="127"/>
      <c r="V15" s="128"/>
      <c r="W15" s="129"/>
      <c r="X15" s="123">
        <v>2</v>
      </c>
      <c r="Y15" s="124">
        <f>(X15/X$13)*100</f>
        <v>50</v>
      </c>
      <c r="Z15" s="125">
        <f>(X15/$X$51)*100</f>
        <v>4.6511627906976747</v>
      </c>
      <c r="AA15" s="126">
        <v>1</v>
      </c>
      <c r="AB15" s="127">
        <f>(AA15/X15)*100</f>
        <v>50</v>
      </c>
      <c r="AC15" s="128">
        <f>(AA15/X$13)*100</f>
        <v>25</v>
      </c>
      <c r="AD15" s="129">
        <f>(AA15/$X$51)*100</f>
        <v>2.3255813953488373</v>
      </c>
      <c r="AE15" s="123"/>
      <c r="AF15" s="124"/>
      <c r="AG15" s="125"/>
      <c r="AH15" s="126"/>
      <c r="AI15" s="127"/>
      <c r="AJ15" s="128"/>
      <c r="AK15" s="129"/>
      <c r="AL15" s="123"/>
      <c r="AM15" s="124"/>
      <c r="AN15" s="125"/>
      <c r="AO15" s="126"/>
      <c r="AP15" s="127"/>
      <c r="AQ15" s="128"/>
      <c r="AR15" s="129"/>
      <c r="AS15" s="123"/>
      <c r="AT15" s="124"/>
      <c r="AU15" s="125"/>
      <c r="AV15" s="126"/>
      <c r="AW15" s="127"/>
      <c r="AX15" s="128"/>
      <c r="AY15" s="129"/>
      <c r="AZ15" s="123"/>
      <c r="BA15" s="124"/>
      <c r="BB15" s="125"/>
      <c r="BC15" s="126"/>
      <c r="BD15" s="127"/>
      <c r="BE15" s="128"/>
      <c r="BF15" s="130"/>
      <c r="BG15" s="123"/>
      <c r="BH15" s="131"/>
      <c r="BI15" s="131"/>
      <c r="BJ15" s="124"/>
      <c r="BK15" s="125"/>
      <c r="BL15" s="126"/>
      <c r="BM15" s="132"/>
      <c r="BN15" s="128"/>
      <c r="BO15" s="133"/>
      <c r="BP15" s="123"/>
      <c r="BQ15" s="131"/>
      <c r="BR15" s="131"/>
      <c r="BS15" s="124"/>
      <c r="BT15" s="125"/>
      <c r="BU15" s="126"/>
      <c r="BV15" s="132"/>
      <c r="BW15" s="128"/>
      <c r="BX15" s="133"/>
      <c r="BY15" s="123"/>
      <c r="BZ15" s="131"/>
      <c r="CA15" s="131"/>
      <c r="CB15" s="124"/>
      <c r="CC15" s="125"/>
      <c r="CD15" s="126"/>
      <c r="CE15" s="132"/>
      <c r="CF15" s="128"/>
      <c r="CG15" s="133"/>
      <c r="CH15" s="123"/>
      <c r="CI15" s="131"/>
      <c r="CJ15" s="131"/>
      <c r="CK15" s="124"/>
      <c r="CL15" s="125"/>
      <c r="CM15" s="126"/>
      <c r="CN15" s="132"/>
      <c r="CO15" s="128"/>
      <c r="CP15" s="133"/>
    </row>
    <row r="16" spans="1:94" ht="21.75" customHeight="1">
      <c r="A16" s="121">
        <v>20128</v>
      </c>
      <c r="B16" s="137" t="s">
        <v>107</v>
      </c>
      <c r="C16" s="123"/>
      <c r="D16" s="124"/>
      <c r="E16" s="125"/>
      <c r="F16" s="126"/>
      <c r="G16" s="127"/>
      <c r="H16" s="128"/>
      <c r="I16" s="129"/>
      <c r="J16" s="123"/>
      <c r="K16" s="124"/>
      <c r="L16" s="125"/>
      <c r="M16" s="126"/>
      <c r="N16" s="127"/>
      <c r="O16" s="128"/>
      <c r="P16" s="129"/>
      <c r="Q16" s="123"/>
      <c r="R16" s="124"/>
      <c r="S16" s="125"/>
      <c r="T16" s="126"/>
      <c r="U16" s="127"/>
      <c r="V16" s="128"/>
      <c r="W16" s="129"/>
      <c r="X16" s="123"/>
      <c r="Y16" s="124"/>
      <c r="Z16" s="125"/>
      <c r="AA16" s="126"/>
      <c r="AB16" s="127"/>
      <c r="AC16" s="128"/>
      <c r="AD16" s="129"/>
      <c r="AE16" s="123"/>
      <c r="AF16" s="124"/>
      <c r="AG16" s="125"/>
      <c r="AH16" s="126"/>
      <c r="AI16" s="127"/>
      <c r="AJ16" s="128"/>
      <c r="AK16" s="129"/>
      <c r="AL16" s="123"/>
      <c r="AM16" s="124"/>
      <c r="AN16" s="125"/>
      <c r="AO16" s="126"/>
      <c r="AP16" s="127"/>
      <c r="AQ16" s="128"/>
      <c r="AR16" s="129"/>
      <c r="AS16" s="123"/>
      <c r="AT16" s="124"/>
      <c r="AU16" s="125"/>
      <c r="AV16" s="126"/>
      <c r="AW16" s="127"/>
      <c r="AX16" s="128"/>
      <c r="AY16" s="129"/>
      <c r="AZ16" s="123"/>
      <c r="BA16" s="124"/>
      <c r="BB16" s="125"/>
      <c r="BC16" s="126"/>
      <c r="BD16" s="127"/>
      <c r="BE16" s="128"/>
      <c r="BF16" s="130"/>
      <c r="BG16" s="123"/>
      <c r="BH16" s="131"/>
      <c r="BI16" s="131"/>
      <c r="BJ16" s="124"/>
      <c r="BK16" s="125"/>
      <c r="BL16" s="126"/>
      <c r="BM16" s="132"/>
      <c r="BN16" s="128"/>
      <c r="BO16" s="133"/>
      <c r="BP16" s="123"/>
      <c r="BQ16" s="131"/>
      <c r="BR16" s="131"/>
      <c r="BS16" s="124"/>
      <c r="BT16" s="125"/>
      <c r="BU16" s="126"/>
      <c r="BV16" s="132"/>
      <c r="BW16" s="128"/>
      <c r="BX16" s="133"/>
      <c r="BY16" s="123">
        <v>4</v>
      </c>
      <c r="BZ16" s="131"/>
      <c r="CA16" s="131">
        <f t="shared" ref="CA16" si="20">SUM(BY16:BZ16)</f>
        <v>4</v>
      </c>
      <c r="CB16" s="124">
        <f>(CA16/CA$13)*100</f>
        <v>33.333333333333329</v>
      </c>
      <c r="CC16" s="125">
        <f>(CA16/$CA$51)*100</f>
        <v>6.4516129032258061</v>
      </c>
      <c r="CD16" s="126">
        <f>CA16-3</f>
        <v>1</v>
      </c>
      <c r="CE16" s="132">
        <f>(CD16/CA16)*100</f>
        <v>25</v>
      </c>
      <c r="CF16" s="128">
        <f>(CD16/CA$13)*100</f>
        <v>8.3333333333333321</v>
      </c>
      <c r="CG16" s="133">
        <f>(CD16/$CA$51)*100</f>
        <v>1.6129032258064515</v>
      </c>
      <c r="CH16" s="123"/>
      <c r="CI16" s="131"/>
      <c r="CJ16" s="131"/>
      <c r="CK16" s="124"/>
      <c r="CL16" s="125"/>
      <c r="CM16" s="126"/>
      <c r="CN16" s="132"/>
      <c r="CO16" s="128"/>
      <c r="CP16" s="133"/>
    </row>
    <row r="17" spans="1:94" ht="21.75" customHeight="1">
      <c r="A17" s="121">
        <v>20408</v>
      </c>
      <c r="B17" s="137" t="s">
        <v>125</v>
      </c>
      <c r="C17" s="123">
        <v>4</v>
      </c>
      <c r="D17" s="124">
        <f>(C17/C$13)*100</f>
        <v>11.76470588235294</v>
      </c>
      <c r="E17" s="125">
        <f>(C17/$C$51)*100</f>
        <v>5.6338028169014089</v>
      </c>
      <c r="F17" s="126"/>
      <c r="G17" s="127"/>
      <c r="H17" s="128"/>
      <c r="I17" s="129"/>
      <c r="J17" s="123"/>
      <c r="K17" s="124"/>
      <c r="L17" s="125"/>
      <c r="M17" s="126"/>
      <c r="N17" s="127"/>
      <c r="O17" s="128"/>
      <c r="P17" s="129"/>
      <c r="Q17" s="123">
        <v>9</v>
      </c>
      <c r="R17" s="124">
        <f>(Q17/Q$13)*100</f>
        <v>60</v>
      </c>
      <c r="S17" s="125">
        <f>(Q17/$Q$51)*100</f>
        <v>19.148936170212767</v>
      </c>
      <c r="T17" s="126">
        <v>2</v>
      </c>
      <c r="U17" s="127">
        <f>(T17/Q17)*100</f>
        <v>22.222222222222221</v>
      </c>
      <c r="V17" s="128">
        <f>(T17/Q$13)*100</f>
        <v>13.333333333333334</v>
      </c>
      <c r="W17" s="129">
        <f>(T17/$Q$51)*100</f>
        <v>4.2553191489361701</v>
      </c>
      <c r="X17" s="123"/>
      <c r="Y17" s="124"/>
      <c r="Z17" s="125"/>
      <c r="AA17" s="126"/>
      <c r="AB17" s="127"/>
      <c r="AC17" s="128"/>
      <c r="AD17" s="129"/>
      <c r="AE17" s="123"/>
      <c r="AF17" s="124"/>
      <c r="AG17" s="125"/>
      <c r="AH17" s="126"/>
      <c r="AI17" s="127"/>
      <c r="AJ17" s="128"/>
      <c r="AK17" s="129"/>
      <c r="AL17" s="123"/>
      <c r="AM17" s="124"/>
      <c r="AN17" s="125"/>
      <c r="AO17" s="126"/>
      <c r="AP17" s="127"/>
      <c r="AQ17" s="128"/>
      <c r="AR17" s="129"/>
      <c r="AS17" s="123"/>
      <c r="AT17" s="124"/>
      <c r="AU17" s="125"/>
      <c r="AV17" s="126"/>
      <c r="AW17" s="127"/>
      <c r="AX17" s="128"/>
      <c r="AY17" s="129"/>
      <c r="AZ17" s="123"/>
      <c r="BA17" s="124"/>
      <c r="BB17" s="125"/>
      <c r="BC17" s="126"/>
      <c r="BD17" s="127"/>
      <c r="BE17" s="128"/>
      <c r="BF17" s="130"/>
      <c r="BG17" s="123"/>
      <c r="BH17" s="131"/>
      <c r="BI17" s="131"/>
      <c r="BJ17" s="124"/>
      <c r="BK17" s="125"/>
      <c r="BL17" s="126"/>
      <c r="BM17" s="132"/>
      <c r="BN17" s="128"/>
      <c r="BO17" s="133"/>
      <c r="BP17" s="123"/>
      <c r="BQ17" s="131"/>
      <c r="BR17" s="131"/>
      <c r="BS17" s="124"/>
      <c r="BT17" s="125"/>
      <c r="BU17" s="126"/>
      <c r="BV17" s="132"/>
      <c r="BW17" s="128"/>
      <c r="BX17" s="133"/>
      <c r="BY17" s="123"/>
      <c r="BZ17" s="131"/>
      <c r="CA17" s="131"/>
      <c r="CB17" s="124"/>
      <c r="CC17" s="125"/>
      <c r="CD17" s="126"/>
      <c r="CE17" s="132"/>
      <c r="CF17" s="128"/>
      <c r="CG17" s="133"/>
      <c r="CH17" s="123"/>
      <c r="CI17" s="131"/>
      <c r="CJ17" s="131"/>
      <c r="CK17" s="124"/>
      <c r="CL17" s="125"/>
      <c r="CM17" s="126"/>
      <c r="CN17" s="132"/>
      <c r="CO17" s="128"/>
      <c r="CP17" s="133"/>
    </row>
    <row r="18" spans="1:94" ht="21.75" customHeight="1">
      <c r="A18" s="138">
        <v>20518</v>
      </c>
      <c r="B18" s="137" t="s">
        <v>191</v>
      </c>
      <c r="C18" s="123">
        <v>6</v>
      </c>
      <c r="D18" s="124">
        <f>(C18/C$13)*100</f>
        <v>17.647058823529413</v>
      </c>
      <c r="E18" s="125">
        <f>(C18/$C$51)*100</f>
        <v>8.4507042253521121</v>
      </c>
      <c r="F18" s="126">
        <v>1</v>
      </c>
      <c r="G18" s="127">
        <f>(F18/C18)*100</f>
        <v>16.666666666666664</v>
      </c>
      <c r="H18" s="128">
        <f>(F18/C$13)*100</f>
        <v>2.9411764705882351</v>
      </c>
      <c r="I18" s="129">
        <f>(F18/$C$51)*100</f>
        <v>1.4084507042253522</v>
      </c>
      <c r="J18" s="123">
        <v>5</v>
      </c>
      <c r="K18" s="124">
        <f>(J18/J$13)*100</f>
        <v>17.241379310344829</v>
      </c>
      <c r="L18" s="125">
        <f>(J18/$J$51)*100</f>
        <v>7.3529411764705888</v>
      </c>
      <c r="M18" s="126"/>
      <c r="N18" s="127"/>
      <c r="O18" s="128"/>
      <c r="P18" s="129"/>
      <c r="Q18" s="123"/>
      <c r="R18" s="124"/>
      <c r="S18" s="125"/>
      <c r="T18" s="126"/>
      <c r="U18" s="127"/>
      <c r="V18" s="128"/>
      <c r="W18" s="129"/>
      <c r="X18" s="123"/>
      <c r="Y18" s="124"/>
      <c r="Z18" s="125"/>
      <c r="AA18" s="126"/>
      <c r="AB18" s="127"/>
      <c r="AC18" s="128"/>
      <c r="AD18" s="129"/>
      <c r="AE18" s="123"/>
      <c r="AF18" s="124"/>
      <c r="AG18" s="125"/>
      <c r="AH18" s="126"/>
      <c r="AI18" s="127"/>
      <c r="AJ18" s="128"/>
      <c r="AK18" s="129"/>
      <c r="AL18" s="123"/>
      <c r="AM18" s="124"/>
      <c r="AN18" s="125"/>
      <c r="AO18" s="126"/>
      <c r="AP18" s="127"/>
      <c r="AQ18" s="128"/>
      <c r="AR18" s="129"/>
      <c r="AS18" s="123"/>
      <c r="AT18" s="124"/>
      <c r="AU18" s="125"/>
      <c r="AV18" s="126"/>
      <c r="AW18" s="127"/>
      <c r="AX18" s="128"/>
      <c r="AY18" s="129"/>
      <c r="AZ18" s="123"/>
      <c r="BA18" s="124"/>
      <c r="BB18" s="125"/>
      <c r="BC18" s="126"/>
      <c r="BD18" s="127"/>
      <c r="BE18" s="128"/>
      <c r="BF18" s="130"/>
      <c r="BG18" s="123"/>
      <c r="BH18" s="131"/>
      <c r="BI18" s="131"/>
      <c r="BJ18" s="124"/>
      <c r="BK18" s="125"/>
      <c r="BL18" s="126"/>
      <c r="BM18" s="132"/>
      <c r="BN18" s="128"/>
      <c r="BO18" s="133"/>
      <c r="BP18" s="123"/>
      <c r="BQ18" s="131"/>
      <c r="BR18" s="131"/>
      <c r="BS18" s="124"/>
      <c r="BT18" s="125"/>
      <c r="BU18" s="126"/>
      <c r="BV18" s="132"/>
      <c r="BW18" s="128"/>
      <c r="BX18" s="133"/>
      <c r="BY18" s="123"/>
      <c r="BZ18" s="131"/>
      <c r="CA18" s="131"/>
      <c r="CB18" s="124"/>
      <c r="CC18" s="125"/>
      <c r="CD18" s="126"/>
      <c r="CE18" s="132"/>
      <c r="CF18" s="128"/>
      <c r="CG18" s="133"/>
      <c r="CH18" s="123"/>
      <c r="CI18" s="131"/>
      <c r="CJ18" s="131"/>
      <c r="CK18" s="124"/>
      <c r="CL18" s="125"/>
      <c r="CM18" s="126"/>
      <c r="CN18" s="132"/>
      <c r="CO18" s="128"/>
      <c r="CP18" s="133"/>
    </row>
    <row r="19" spans="1:94" ht="21.75" customHeight="1">
      <c r="A19" s="121">
        <v>20608</v>
      </c>
      <c r="B19" s="137" t="s">
        <v>192</v>
      </c>
      <c r="C19" s="123"/>
      <c r="D19" s="124"/>
      <c r="E19" s="125"/>
      <c r="F19" s="126"/>
      <c r="G19" s="127"/>
      <c r="H19" s="128"/>
      <c r="I19" s="129"/>
      <c r="J19" s="123">
        <v>6</v>
      </c>
      <c r="K19" s="124">
        <f>(J19/J$13)*100</f>
        <v>20.689655172413794</v>
      </c>
      <c r="L19" s="125">
        <f>(J19/$J$51)*100</f>
        <v>8.8235294117647065</v>
      </c>
      <c r="M19" s="126"/>
      <c r="N19" s="127"/>
      <c r="O19" s="128"/>
      <c r="P19" s="129"/>
      <c r="Q19" s="123"/>
      <c r="R19" s="124"/>
      <c r="S19" s="125"/>
      <c r="T19" s="126"/>
      <c r="U19" s="127"/>
      <c r="V19" s="128"/>
      <c r="W19" s="129"/>
      <c r="X19" s="123">
        <v>2</v>
      </c>
      <c r="Y19" s="124">
        <f>(X19/X$13)*100</f>
        <v>50</v>
      </c>
      <c r="Z19" s="125">
        <f>(X19/$X$51)*100</f>
        <v>4.6511627906976747</v>
      </c>
      <c r="AA19" s="126"/>
      <c r="AB19" s="127"/>
      <c r="AC19" s="128"/>
      <c r="AD19" s="129"/>
      <c r="AE19" s="123">
        <v>2</v>
      </c>
      <c r="AF19" s="124">
        <f>(AE19/AE$13)*100</f>
        <v>16.666666666666664</v>
      </c>
      <c r="AG19" s="125">
        <f>(AE19/$AE$51)*100</f>
        <v>4.3478260869565215</v>
      </c>
      <c r="AH19" s="126"/>
      <c r="AI19" s="127"/>
      <c r="AJ19" s="128"/>
      <c r="AK19" s="129"/>
      <c r="AL19" s="123"/>
      <c r="AM19" s="124"/>
      <c r="AN19" s="125"/>
      <c r="AO19" s="126"/>
      <c r="AP19" s="127"/>
      <c r="AQ19" s="128"/>
      <c r="AR19" s="129"/>
      <c r="AS19" s="123"/>
      <c r="AT19" s="124"/>
      <c r="AU19" s="125"/>
      <c r="AV19" s="126"/>
      <c r="AW19" s="127"/>
      <c r="AX19" s="128"/>
      <c r="AY19" s="129"/>
      <c r="AZ19" s="123"/>
      <c r="BA19" s="124"/>
      <c r="BB19" s="125"/>
      <c r="BC19" s="126"/>
      <c r="BD19" s="127"/>
      <c r="BE19" s="128"/>
      <c r="BF19" s="130"/>
      <c r="BG19" s="123"/>
      <c r="BH19" s="131"/>
      <c r="BI19" s="131"/>
      <c r="BJ19" s="124"/>
      <c r="BK19" s="125"/>
      <c r="BL19" s="126"/>
      <c r="BM19" s="132"/>
      <c r="BN19" s="128"/>
      <c r="BO19" s="133"/>
      <c r="BP19" s="123"/>
      <c r="BQ19" s="131"/>
      <c r="BR19" s="131"/>
      <c r="BS19" s="124"/>
      <c r="BT19" s="125"/>
      <c r="BU19" s="126"/>
      <c r="BV19" s="132"/>
      <c r="BW19" s="128"/>
      <c r="BX19" s="133"/>
      <c r="BY19" s="123"/>
      <c r="BZ19" s="131"/>
      <c r="CA19" s="131"/>
      <c r="CB19" s="124"/>
      <c r="CC19" s="125"/>
      <c r="CD19" s="126"/>
      <c r="CE19" s="132"/>
      <c r="CF19" s="128"/>
      <c r="CG19" s="133"/>
      <c r="CH19" s="123"/>
      <c r="CI19" s="131"/>
      <c r="CJ19" s="131"/>
      <c r="CK19" s="124"/>
      <c r="CL19" s="125"/>
      <c r="CM19" s="126"/>
      <c r="CN19" s="132"/>
      <c r="CO19" s="128"/>
      <c r="CP19" s="133"/>
    </row>
    <row r="20" spans="1:94" ht="21.75" customHeight="1">
      <c r="A20" s="121">
        <v>20708</v>
      </c>
      <c r="B20" s="137" t="s">
        <v>193</v>
      </c>
      <c r="C20" s="123">
        <v>4</v>
      </c>
      <c r="D20" s="124">
        <f>(C20/C$13)*100</f>
        <v>11.76470588235294</v>
      </c>
      <c r="E20" s="125">
        <f>(C20/$C$51)*100</f>
        <v>5.6338028169014089</v>
      </c>
      <c r="F20" s="126">
        <v>2</v>
      </c>
      <c r="G20" s="127">
        <f>(F20/C20)*100</f>
        <v>50</v>
      </c>
      <c r="H20" s="128">
        <f>(F20/C$13)*100</f>
        <v>5.8823529411764701</v>
      </c>
      <c r="I20" s="129">
        <f>(F20/$C$51)*100</f>
        <v>2.8169014084507045</v>
      </c>
      <c r="J20" s="123">
        <v>6</v>
      </c>
      <c r="K20" s="124">
        <f>(J20/J$13)*100</f>
        <v>20.689655172413794</v>
      </c>
      <c r="L20" s="125">
        <f>(J20/$J$51)*100</f>
        <v>8.8235294117647065</v>
      </c>
      <c r="M20" s="126">
        <v>1</v>
      </c>
      <c r="N20" s="127">
        <f>(M20/J20)*100</f>
        <v>16.666666666666664</v>
      </c>
      <c r="O20" s="128">
        <f>(M20/J$13)*100</f>
        <v>3.4482758620689653</v>
      </c>
      <c r="P20" s="129">
        <f>(M20/$J$51)*100</f>
        <v>1.4705882352941175</v>
      </c>
      <c r="Q20" s="123"/>
      <c r="R20" s="124"/>
      <c r="S20" s="125"/>
      <c r="T20" s="126"/>
      <c r="U20" s="127"/>
      <c r="V20" s="128"/>
      <c r="W20" s="129"/>
      <c r="X20" s="123"/>
      <c r="Y20" s="124"/>
      <c r="Z20" s="125"/>
      <c r="AA20" s="126"/>
      <c r="AB20" s="127"/>
      <c r="AC20" s="128"/>
      <c r="AD20" s="129"/>
      <c r="AE20" s="123"/>
      <c r="AF20" s="124"/>
      <c r="AG20" s="125"/>
      <c r="AH20" s="126"/>
      <c r="AI20" s="127"/>
      <c r="AJ20" s="128"/>
      <c r="AK20" s="129"/>
      <c r="AL20" s="123"/>
      <c r="AM20" s="124"/>
      <c r="AN20" s="125"/>
      <c r="AO20" s="126"/>
      <c r="AP20" s="127"/>
      <c r="AQ20" s="128"/>
      <c r="AR20" s="129"/>
      <c r="AS20" s="123"/>
      <c r="AT20" s="124"/>
      <c r="AU20" s="125"/>
      <c r="AV20" s="126"/>
      <c r="AW20" s="127"/>
      <c r="AX20" s="128"/>
      <c r="AY20" s="129"/>
      <c r="AZ20" s="123"/>
      <c r="BA20" s="124"/>
      <c r="BB20" s="125"/>
      <c r="BC20" s="126"/>
      <c r="BD20" s="127"/>
      <c r="BE20" s="128"/>
      <c r="BF20" s="130"/>
      <c r="BG20" s="123"/>
      <c r="BH20" s="131"/>
      <c r="BI20" s="131"/>
      <c r="BJ20" s="124"/>
      <c r="BK20" s="125"/>
      <c r="BL20" s="126"/>
      <c r="BM20" s="132"/>
      <c r="BN20" s="128"/>
      <c r="BO20" s="133"/>
      <c r="BP20" s="123"/>
      <c r="BQ20" s="131"/>
      <c r="BR20" s="131"/>
      <c r="BS20" s="124"/>
      <c r="BT20" s="125"/>
      <c r="BU20" s="126"/>
      <c r="BV20" s="132"/>
      <c r="BW20" s="128"/>
      <c r="BX20" s="133"/>
      <c r="BY20" s="123"/>
      <c r="BZ20" s="131"/>
      <c r="CA20" s="131"/>
      <c r="CB20" s="124"/>
      <c r="CC20" s="125"/>
      <c r="CD20" s="126"/>
      <c r="CE20" s="132"/>
      <c r="CF20" s="128"/>
      <c r="CG20" s="133"/>
      <c r="CH20" s="123"/>
      <c r="CI20" s="131"/>
      <c r="CJ20" s="131"/>
      <c r="CK20" s="124"/>
      <c r="CL20" s="125"/>
      <c r="CM20" s="126"/>
      <c r="CN20" s="132"/>
      <c r="CO20" s="128"/>
      <c r="CP20" s="133"/>
    </row>
    <row r="21" spans="1:94" ht="21.75" customHeight="1">
      <c r="A21" s="139">
        <v>20808</v>
      </c>
      <c r="B21" s="140" t="s">
        <v>194</v>
      </c>
      <c r="C21" s="141"/>
      <c r="D21" s="142"/>
      <c r="E21" s="143"/>
      <c r="F21" s="144"/>
      <c r="G21" s="145"/>
      <c r="H21" s="146"/>
      <c r="I21" s="147"/>
      <c r="J21" s="141"/>
      <c r="K21" s="142"/>
      <c r="L21" s="143"/>
      <c r="M21" s="144"/>
      <c r="N21" s="145"/>
      <c r="O21" s="146"/>
      <c r="P21" s="147"/>
      <c r="Q21" s="141"/>
      <c r="R21" s="142"/>
      <c r="S21" s="143"/>
      <c r="T21" s="144"/>
      <c r="U21" s="145"/>
      <c r="V21" s="146"/>
      <c r="W21" s="147"/>
      <c r="X21" s="141"/>
      <c r="Y21" s="142"/>
      <c r="Z21" s="143"/>
      <c r="AA21" s="144"/>
      <c r="AB21" s="145"/>
      <c r="AC21" s="146"/>
      <c r="AD21" s="147"/>
      <c r="AE21" s="141">
        <v>1</v>
      </c>
      <c r="AF21" s="142">
        <f>(AE21/AE$13)*100</f>
        <v>8.3333333333333321</v>
      </c>
      <c r="AG21" s="143">
        <f>(AE21/$AE$51)*100</f>
        <v>2.1739130434782608</v>
      </c>
      <c r="AH21" s="144"/>
      <c r="AI21" s="145"/>
      <c r="AJ21" s="146"/>
      <c r="AK21" s="147"/>
      <c r="AL21" s="141"/>
      <c r="AM21" s="142"/>
      <c r="AN21" s="143"/>
      <c r="AO21" s="144"/>
      <c r="AP21" s="145"/>
      <c r="AQ21" s="146"/>
      <c r="AR21" s="147"/>
      <c r="AS21" s="141"/>
      <c r="AT21" s="142"/>
      <c r="AU21" s="143"/>
      <c r="AV21" s="144"/>
      <c r="AW21" s="145"/>
      <c r="AX21" s="146"/>
      <c r="AY21" s="147"/>
      <c r="AZ21" s="141"/>
      <c r="BA21" s="142"/>
      <c r="BB21" s="143"/>
      <c r="BC21" s="144"/>
      <c r="BD21" s="145"/>
      <c r="BE21" s="146"/>
      <c r="BF21" s="148"/>
      <c r="BG21" s="141"/>
      <c r="BH21" s="149"/>
      <c r="BI21" s="149"/>
      <c r="BJ21" s="142"/>
      <c r="BK21" s="143"/>
      <c r="BL21" s="144"/>
      <c r="BM21" s="150"/>
      <c r="BN21" s="146"/>
      <c r="BO21" s="151"/>
      <c r="BP21" s="141"/>
      <c r="BQ21" s="149"/>
      <c r="BR21" s="149"/>
      <c r="BS21" s="142"/>
      <c r="BT21" s="143"/>
      <c r="BU21" s="144"/>
      <c r="BV21" s="150"/>
      <c r="BW21" s="146"/>
      <c r="BX21" s="151"/>
      <c r="BY21" s="141"/>
      <c r="BZ21" s="149"/>
      <c r="CA21" s="149"/>
      <c r="CB21" s="142"/>
      <c r="CC21" s="143"/>
      <c r="CD21" s="144"/>
      <c r="CE21" s="150"/>
      <c r="CF21" s="146"/>
      <c r="CG21" s="151"/>
      <c r="CH21" s="141"/>
      <c r="CI21" s="149"/>
      <c r="CJ21" s="149"/>
      <c r="CK21" s="142"/>
      <c r="CL21" s="143"/>
      <c r="CM21" s="144"/>
      <c r="CN21" s="150"/>
      <c r="CO21" s="146"/>
      <c r="CP21" s="151"/>
    </row>
    <row r="22" spans="1:94" ht="21.75" customHeight="1">
      <c r="A22" s="152">
        <v>20318</v>
      </c>
      <c r="B22" s="153" t="s">
        <v>122</v>
      </c>
      <c r="C22" s="154">
        <v>15</v>
      </c>
      <c r="D22" s="155">
        <f>(C22/C$13)*100</f>
        <v>44.117647058823529</v>
      </c>
      <c r="E22" s="156">
        <f>(C22/$C$51)*100</f>
        <v>21.12676056338028</v>
      </c>
      <c r="F22" s="157">
        <v>5</v>
      </c>
      <c r="G22" s="158">
        <f>(F22/C22)*100</f>
        <v>33.333333333333329</v>
      </c>
      <c r="H22" s="159">
        <f>(F22/C$13)*100</f>
        <v>14.705882352941178</v>
      </c>
      <c r="I22" s="160">
        <f>(F22/$C$51)*100</f>
        <v>7.042253521126761</v>
      </c>
      <c r="J22" s="154"/>
      <c r="K22" s="155"/>
      <c r="L22" s="156"/>
      <c r="M22" s="157"/>
      <c r="N22" s="158"/>
      <c r="O22" s="159"/>
      <c r="P22" s="160"/>
      <c r="Q22" s="154">
        <v>3</v>
      </c>
      <c r="R22" s="155">
        <f>(Q22/Q$13)*100</f>
        <v>20</v>
      </c>
      <c r="S22" s="156">
        <f>(Q22/$Q$51)*100</f>
        <v>6.3829787234042552</v>
      </c>
      <c r="T22" s="157"/>
      <c r="U22" s="158"/>
      <c r="V22" s="159"/>
      <c r="W22" s="160"/>
      <c r="X22" s="154"/>
      <c r="Y22" s="155"/>
      <c r="Z22" s="156"/>
      <c r="AA22" s="157"/>
      <c r="AB22" s="158"/>
      <c r="AC22" s="159"/>
      <c r="AD22" s="160"/>
      <c r="AE22" s="154">
        <v>9</v>
      </c>
      <c r="AF22" s="155">
        <f>(AE22/AE$13)*100</f>
        <v>75</v>
      </c>
      <c r="AG22" s="156">
        <f>(AE22/$AE$51)*100</f>
        <v>19.565217391304348</v>
      </c>
      <c r="AH22" s="157"/>
      <c r="AI22" s="158"/>
      <c r="AJ22" s="159"/>
      <c r="AK22" s="160"/>
      <c r="AL22" s="154"/>
      <c r="AM22" s="155"/>
      <c r="AN22" s="156"/>
      <c r="AO22" s="157"/>
      <c r="AP22" s="158"/>
      <c r="AQ22" s="159"/>
      <c r="AR22" s="160"/>
      <c r="AS22" s="154"/>
      <c r="AT22" s="155"/>
      <c r="AU22" s="156"/>
      <c r="AV22" s="157"/>
      <c r="AW22" s="158"/>
      <c r="AX22" s="159"/>
      <c r="AY22" s="160"/>
      <c r="AZ22" s="154">
        <v>7</v>
      </c>
      <c r="BA22" s="155">
        <f>(AZ22/AZ$13)*100</f>
        <v>100</v>
      </c>
      <c r="BB22" s="156">
        <f>(AZ22/$AZ$51)*100</f>
        <v>12.280701754385964</v>
      </c>
      <c r="BC22" s="157">
        <v>1</v>
      </c>
      <c r="BD22" s="158">
        <f>(BC22/AZ22)*100</f>
        <v>14.285714285714285</v>
      </c>
      <c r="BE22" s="159">
        <f>(BC22/AZ$13)*100</f>
        <v>14.285714285714285</v>
      </c>
      <c r="BF22" s="161">
        <f>(BC22/$AZ$51)*100</f>
        <v>1.7543859649122806</v>
      </c>
      <c r="BG22" s="154">
        <v>9</v>
      </c>
      <c r="BH22" s="162"/>
      <c r="BI22" s="162">
        <f>SUM(BG22:BH22)</f>
        <v>9</v>
      </c>
      <c r="BJ22" s="155">
        <f>(BI22/BI$13)*100</f>
        <v>81.818181818181827</v>
      </c>
      <c r="BK22" s="156">
        <f>(BI22/$BI$51)*100</f>
        <v>12.328767123287671</v>
      </c>
      <c r="BL22" s="157">
        <f>BG22-9</f>
        <v>0</v>
      </c>
      <c r="BM22" s="163"/>
      <c r="BN22" s="159"/>
      <c r="BO22" s="164"/>
      <c r="BP22" s="154"/>
      <c r="BQ22" s="162"/>
      <c r="BR22" s="162"/>
      <c r="BS22" s="155"/>
      <c r="BT22" s="156"/>
      <c r="BU22" s="157"/>
      <c r="BV22" s="163"/>
      <c r="BW22" s="159"/>
      <c r="BX22" s="164"/>
      <c r="BY22" s="154">
        <v>3</v>
      </c>
      <c r="BZ22" s="162"/>
      <c r="CA22" s="162">
        <f t="shared" ref="CA22" si="21">SUM(BY22:BZ22)</f>
        <v>3</v>
      </c>
      <c r="CB22" s="155">
        <f>(CA22/CA$13)*100</f>
        <v>25</v>
      </c>
      <c r="CC22" s="156">
        <f>(CA22/$CA$51)*100</f>
        <v>4.838709677419355</v>
      </c>
      <c r="CD22" s="359">
        <f>CA22-3</f>
        <v>0</v>
      </c>
      <c r="CE22" s="163">
        <f>(CD22/CA22)*100</f>
        <v>0</v>
      </c>
      <c r="CF22" s="159">
        <f>(CD22/CA$13)*100</f>
        <v>0</v>
      </c>
      <c r="CG22" s="164">
        <f>(CD22/$CA$51)*100</f>
        <v>0</v>
      </c>
      <c r="CH22" s="154"/>
      <c r="CI22" s="162"/>
      <c r="CJ22" s="162"/>
      <c r="CK22" s="155"/>
      <c r="CL22" s="156"/>
      <c r="CM22" s="162"/>
      <c r="CN22" s="163"/>
      <c r="CO22" s="159"/>
      <c r="CP22" s="164"/>
    </row>
    <row r="23" spans="1:94" ht="21.75" customHeight="1">
      <c r="A23" s="152">
        <v>20428</v>
      </c>
      <c r="B23" s="153" t="s">
        <v>124</v>
      </c>
      <c r="C23" s="154"/>
      <c r="D23" s="155"/>
      <c r="E23" s="156"/>
      <c r="F23" s="157"/>
      <c r="G23" s="158"/>
      <c r="H23" s="159"/>
      <c r="I23" s="160"/>
      <c r="J23" s="154"/>
      <c r="K23" s="155"/>
      <c r="L23" s="156"/>
      <c r="M23" s="157"/>
      <c r="N23" s="158"/>
      <c r="O23" s="159"/>
      <c r="P23" s="160"/>
      <c r="Q23" s="154"/>
      <c r="R23" s="155"/>
      <c r="S23" s="156"/>
      <c r="T23" s="157"/>
      <c r="U23" s="158"/>
      <c r="V23" s="159"/>
      <c r="W23" s="160"/>
      <c r="X23" s="154"/>
      <c r="Y23" s="155"/>
      <c r="Z23" s="156"/>
      <c r="AA23" s="157"/>
      <c r="AB23" s="158"/>
      <c r="AC23" s="159"/>
      <c r="AD23" s="160"/>
      <c r="AE23" s="154"/>
      <c r="AF23" s="155"/>
      <c r="AG23" s="156"/>
      <c r="AH23" s="157"/>
      <c r="AI23" s="158"/>
      <c r="AJ23" s="159"/>
      <c r="AK23" s="160"/>
      <c r="AL23" s="154"/>
      <c r="AM23" s="155"/>
      <c r="AN23" s="156"/>
      <c r="AO23" s="157"/>
      <c r="AP23" s="158"/>
      <c r="AQ23" s="159"/>
      <c r="AR23" s="160"/>
      <c r="AS23" s="154"/>
      <c r="AT23" s="155"/>
      <c r="AU23" s="156"/>
      <c r="AV23" s="157"/>
      <c r="AW23" s="158"/>
      <c r="AX23" s="159"/>
      <c r="AY23" s="160"/>
      <c r="AZ23" s="154"/>
      <c r="BA23" s="155"/>
      <c r="BB23" s="156"/>
      <c r="BC23" s="157"/>
      <c r="BD23" s="158"/>
      <c r="BE23" s="159"/>
      <c r="BF23" s="161"/>
      <c r="BG23" s="154">
        <v>2</v>
      </c>
      <c r="BH23" s="162"/>
      <c r="BI23" s="162">
        <f t="shared" si="14"/>
        <v>2</v>
      </c>
      <c r="BJ23" s="155">
        <f>(BI23/BI$13)*100</f>
        <v>18.181818181818183</v>
      </c>
      <c r="BK23" s="156">
        <f>(BI23/$BI$51)*100</f>
        <v>2.7397260273972601</v>
      </c>
      <c r="BL23" s="157">
        <f>BI23-2</f>
        <v>0</v>
      </c>
      <c r="BM23" s="163"/>
      <c r="BN23" s="159"/>
      <c r="BO23" s="164"/>
      <c r="BP23" s="154">
        <v>4</v>
      </c>
      <c r="BQ23" s="162"/>
      <c r="BR23" s="162">
        <f t="shared" ref="BR23:BR51" si="22">SUM(BP23:BQ23)</f>
        <v>4</v>
      </c>
      <c r="BS23" s="155">
        <f>(BR23/BR$13)*100</f>
        <v>26.666666666666668</v>
      </c>
      <c r="BT23" s="156">
        <f>(BR23/$BR$51)*100</f>
        <v>4.9382716049382713</v>
      </c>
      <c r="BU23" s="157">
        <f>BR23-4</f>
        <v>0</v>
      </c>
      <c r="BV23" s="163"/>
      <c r="BW23" s="159"/>
      <c r="BX23" s="164"/>
      <c r="BY23" s="154"/>
      <c r="BZ23" s="162"/>
      <c r="CA23" s="162"/>
      <c r="CB23" s="155"/>
      <c r="CC23" s="156"/>
      <c r="CD23" s="157"/>
      <c r="CE23" s="163"/>
      <c r="CF23" s="159"/>
      <c r="CG23" s="164"/>
      <c r="CH23" s="154">
        <v>3</v>
      </c>
      <c r="CI23" s="162"/>
      <c r="CJ23" s="162">
        <f>SUM(CH23:CI23)</f>
        <v>3</v>
      </c>
      <c r="CK23" s="155">
        <f>(CJ23/CJ$13)*100</f>
        <v>33.333333333333329</v>
      </c>
      <c r="CL23" s="156">
        <f t="shared" si="8"/>
        <v>5.0847457627118651</v>
      </c>
      <c r="CM23" s="157">
        <f>CJ23-1</f>
        <v>2</v>
      </c>
      <c r="CN23" s="163">
        <f t="shared" si="9"/>
        <v>66.666666666666657</v>
      </c>
      <c r="CO23" s="159">
        <f>(CM23/CJ$13)*100</f>
        <v>22.222222222222221</v>
      </c>
      <c r="CP23" s="164">
        <f>(CM23/$CA$51)*100</f>
        <v>3.225806451612903</v>
      </c>
    </row>
    <row r="24" spans="1:94" ht="21.75" customHeight="1">
      <c r="A24" s="152">
        <v>20508</v>
      </c>
      <c r="B24" s="165" t="s">
        <v>190</v>
      </c>
      <c r="C24" s="154"/>
      <c r="D24" s="155"/>
      <c r="E24" s="156"/>
      <c r="F24" s="157"/>
      <c r="G24" s="158"/>
      <c r="H24" s="159"/>
      <c r="I24" s="160"/>
      <c r="J24" s="154"/>
      <c r="K24" s="155"/>
      <c r="L24" s="156"/>
      <c r="M24" s="157"/>
      <c r="N24" s="158"/>
      <c r="O24" s="159"/>
      <c r="P24" s="160"/>
      <c r="Q24" s="154"/>
      <c r="R24" s="155"/>
      <c r="S24" s="156"/>
      <c r="T24" s="157"/>
      <c r="U24" s="158"/>
      <c r="V24" s="159"/>
      <c r="W24" s="160"/>
      <c r="X24" s="154"/>
      <c r="Y24" s="155"/>
      <c r="Z24" s="156"/>
      <c r="AA24" s="157"/>
      <c r="AB24" s="158"/>
      <c r="AC24" s="159"/>
      <c r="AD24" s="160"/>
      <c r="AE24" s="154"/>
      <c r="AF24" s="155"/>
      <c r="AG24" s="156"/>
      <c r="AH24" s="157"/>
      <c r="AI24" s="158"/>
      <c r="AJ24" s="159"/>
      <c r="AK24" s="160"/>
      <c r="AL24" s="154"/>
      <c r="AM24" s="155"/>
      <c r="AN24" s="156"/>
      <c r="AO24" s="157"/>
      <c r="AP24" s="158"/>
      <c r="AQ24" s="159"/>
      <c r="AR24" s="160"/>
      <c r="AS24" s="154"/>
      <c r="AT24" s="155"/>
      <c r="AU24" s="156"/>
      <c r="AV24" s="157"/>
      <c r="AW24" s="158"/>
      <c r="AX24" s="159"/>
      <c r="AY24" s="160"/>
      <c r="AZ24" s="154"/>
      <c r="BA24" s="155"/>
      <c r="BB24" s="156"/>
      <c r="BC24" s="157"/>
      <c r="BD24" s="158"/>
      <c r="BE24" s="159"/>
      <c r="BF24" s="161"/>
      <c r="BG24" s="154"/>
      <c r="BH24" s="162"/>
      <c r="BI24" s="162"/>
      <c r="BJ24" s="155"/>
      <c r="BK24" s="156"/>
      <c r="BL24" s="157"/>
      <c r="BM24" s="163"/>
      <c r="BN24" s="159"/>
      <c r="BO24" s="164"/>
      <c r="BP24" s="154"/>
      <c r="BQ24" s="162"/>
      <c r="BR24" s="162"/>
      <c r="BS24" s="155"/>
      <c r="BT24" s="156"/>
      <c r="BU24" s="157"/>
      <c r="BV24" s="163"/>
      <c r="BW24" s="159"/>
      <c r="BX24" s="164"/>
      <c r="BY24" s="154"/>
      <c r="BZ24" s="162"/>
      <c r="CA24" s="162"/>
      <c r="CB24" s="155"/>
      <c r="CC24" s="156"/>
      <c r="CD24" s="157"/>
      <c r="CE24" s="163"/>
      <c r="CF24" s="159"/>
      <c r="CG24" s="164"/>
      <c r="CH24" s="154"/>
      <c r="CI24" s="162"/>
      <c r="CJ24" s="162"/>
      <c r="CK24" s="155"/>
      <c r="CL24" s="156">
        <f t="shared" si="8"/>
        <v>0</v>
      </c>
      <c r="CM24" s="157"/>
      <c r="CN24" s="163"/>
      <c r="CO24" s="159"/>
      <c r="CP24" s="164"/>
    </row>
    <row r="25" spans="1:94" ht="21.75" customHeight="1">
      <c r="A25" s="166">
        <v>20528</v>
      </c>
      <c r="B25" s="165" t="s">
        <v>127</v>
      </c>
      <c r="C25" s="154"/>
      <c r="D25" s="155"/>
      <c r="E25" s="156"/>
      <c r="F25" s="157"/>
      <c r="G25" s="158"/>
      <c r="H25" s="159"/>
      <c r="I25" s="160"/>
      <c r="J25" s="154"/>
      <c r="K25" s="155"/>
      <c r="L25" s="156"/>
      <c r="M25" s="157"/>
      <c r="N25" s="158"/>
      <c r="O25" s="159"/>
      <c r="P25" s="160"/>
      <c r="Q25" s="154"/>
      <c r="R25" s="155"/>
      <c r="S25" s="156"/>
      <c r="T25" s="157"/>
      <c r="U25" s="158"/>
      <c r="V25" s="159"/>
      <c r="W25" s="160"/>
      <c r="X25" s="154"/>
      <c r="Y25" s="155"/>
      <c r="Z25" s="156"/>
      <c r="AA25" s="157"/>
      <c r="AB25" s="158"/>
      <c r="AC25" s="159"/>
      <c r="AD25" s="160"/>
      <c r="AE25" s="154"/>
      <c r="AF25" s="155"/>
      <c r="AG25" s="156"/>
      <c r="AH25" s="157"/>
      <c r="AI25" s="158"/>
      <c r="AJ25" s="159"/>
      <c r="AK25" s="160"/>
      <c r="AL25" s="154"/>
      <c r="AM25" s="155"/>
      <c r="AN25" s="156"/>
      <c r="AO25" s="157"/>
      <c r="AP25" s="158"/>
      <c r="AQ25" s="159"/>
      <c r="AR25" s="160"/>
      <c r="AS25" s="154"/>
      <c r="AT25" s="155"/>
      <c r="AU25" s="156"/>
      <c r="AV25" s="157"/>
      <c r="AW25" s="158"/>
      <c r="AX25" s="159"/>
      <c r="AY25" s="160"/>
      <c r="AZ25" s="154"/>
      <c r="BA25" s="155"/>
      <c r="BB25" s="156"/>
      <c r="BC25" s="157"/>
      <c r="BD25" s="158"/>
      <c r="BE25" s="159"/>
      <c r="BF25" s="161"/>
      <c r="BG25" s="154"/>
      <c r="BH25" s="162"/>
      <c r="BI25" s="162"/>
      <c r="BJ25" s="155"/>
      <c r="BK25" s="156"/>
      <c r="BL25" s="157"/>
      <c r="BM25" s="163"/>
      <c r="BN25" s="159"/>
      <c r="BO25" s="164"/>
      <c r="BP25" s="154">
        <v>9</v>
      </c>
      <c r="BQ25" s="162"/>
      <c r="BR25" s="162">
        <f>SUM(BP25:BQ25)</f>
        <v>9</v>
      </c>
      <c r="BS25" s="155">
        <f>(BR25/BR$13)*100</f>
        <v>60</v>
      </c>
      <c r="BT25" s="156">
        <f>(BR25/$BR$51)*100</f>
        <v>11.111111111111111</v>
      </c>
      <c r="BU25" s="157">
        <f>BR25-9</f>
        <v>0</v>
      </c>
      <c r="BV25" s="163"/>
      <c r="BW25" s="159"/>
      <c r="BX25" s="164"/>
      <c r="BY25" s="154">
        <v>3</v>
      </c>
      <c r="BZ25" s="162"/>
      <c r="CA25" s="162">
        <f>SUM(BY25:BZ25)</f>
        <v>3</v>
      </c>
      <c r="CB25" s="155">
        <f>(CA25/CA$13)*100</f>
        <v>25</v>
      </c>
      <c r="CC25" s="156">
        <f>(CA25/$CA$51)*100</f>
        <v>4.838709677419355</v>
      </c>
      <c r="CD25" s="157">
        <f>CA25-2</f>
        <v>1</v>
      </c>
      <c r="CE25" s="163">
        <f>(CD25/CA25)*100</f>
        <v>33.333333333333329</v>
      </c>
      <c r="CF25" s="159">
        <f>(CD25/CA$13)*100</f>
        <v>8.3333333333333321</v>
      </c>
      <c r="CG25" s="164">
        <f>(CD25/$CA$51)*100</f>
        <v>1.6129032258064515</v>
      </c>
      <c r="CH25" s="154">
        <v>5</v>
      </c>
      <c r="CI25" s="162"/>
      <c r="CJ25" s="162">
        <f>SUM(CH25:CI25)</f>
        <v>5</v>
      </c>
      <c r="CK25" s="155">
        <f>(CJ25/CJ$13)*100</f>
        <v>55.555555555555557</v>
      </c>
      <c r="CL25" s="156">
        <f t="shared" si="8"/>
        <v>8.4745762711864394</v>
      </c>
      <c r="CM25" s="157">
        <f>CJ25-4</f>
        <v>1</v>
      </c>
      <c r="CN25" s="163">
        <f t="shared" si="9"/>
        <v>20</v>
      </c>
      <c r="CO25" s="159">
        <f>(CM25/CJ$13)*100</f>
        <v>11.111111111111111</v>
      </c>
      <c r="CP25" s="164">
        <f>(CM25/$CA$51)*100</f>
        <v>1.6129032258064515</v>
      </c>
    </row>
    <row r="26" spans="1:94" ht="21.75" customHeight="1">
      <c r="A26" s="167">
        <v>20728</v>
      </c>
      <c r="B26" s="168" t="s">
        <v>213</v>
      </c>
      <c r="C26" s="169"/>
      <c r="D26" s="170"/>
      <c r="E26" s="171"/>
      <c r="F26" s="172"/>
      <c r="G26" s="173"/>
      <c r="H26" s="174"/>
      <c r="I26" s="175"/>
      <c r="J26" s="169"/>
      <c r="K26" s="170"/>
      <c r="L26" s="171"/>
      <c r="M26" s="172"/>
      <c r="N26" s="173"/>
      <c r="O26" s="174"/>
      <c r="P26" s="175"/>
      <c r="Q26" s="169"/>
      <c r="R26" s="170"/>
      <c r="S26" s="171"/>
      <c r="T26" s="172"/>
      <c r="U26" s="173"/>
      <c r="V26" s="174"/>
      <c r="W26" s="175"/>
      <c r="X26" s="169"/>
      <c r="Y26" s="170"/>
      <c r="Z26" s="171"/>
      <c r="AA26" s="172"/>
      <c r="AB26" s="173"/>
      <c r="AC26" s="174"/>
      <c r="AD26" s="175"/>
      <c r="AE26" s="169"/>
      <c r="AF26" s="170"/>
      <c r="AG26" s="171"/>
      <c r="AH26" s="172"/>
      <c r="AI26" s="173"/>
      <c r="AJ26" s="174"/>
      <c r="AK26" s="175"/>
      <c r="AL26" s="169"/>
      <c r="AM26" s="170"/>
      <c r="AN26" s="171"/>
      <c r="AO26" s="172"/>
      <c r="AP26" s="173"/>
      <c r="AQ26" s="174"/>
      <c r="AR26" s="175"/>
      <c r="AS26" s="169"/>
      <c r="AT26" s="170"/>
      <c r="AU26" s="171"/>
      <c r="AV26" s="172"/>
      <c r="AW26" s="173"/>
      <c r="AX26" s="174"/>
      <c r="AY26" s="175"/>
      <c r="AZ26" s="169"/>
      <c r="BA26" s="170"/>
      <c r="BB26" s="171"/>
      <c r="BC26" s="172"/>
      <c r="BD26" s="173"/>
      <c r="BE26" s="174"/>
      <c r="BF26" s="176"/>
      <c r="BG26" s="169"/>
      <c r="BH26" s="177"/>
      <c r="BI26" s="177"/>
      <c r="BJ26" s="170"/>
      <c r="BK26" s="171"/>
      <c r="BL26" s="172"/>
      <c r="BM26" s="178"/>
      <c r="BN26" s="174"/>
      <c r="BO26" s="179"/>
      <c r="BP26" s="169">
        <v>2</v>
      </c>
      <c r="BQ26" s="177"/>
      <c r="BR26" s="177">
        <f t="shared" si="22"/>
        <v>2</v>
      </c>
      <c r="BS26" s="170">
        <f>(BR26/BR$13)*100</f>
        <v>13.333333333333334</v>
      </c>
      <c r="BT26" s="171">
        <f>(BR26/$BR$51)*100</f>
        <v>2.4691358024691357</v>
      </c>
      <c r="BU26" s="172">
        <f>BR26-2</f>
        <v>0</v>
      </c>
      <c r="BV26" s="178"/>
      <c r="BW26" s="174"/>
      <c r="BX26" s="179"/>
      <c r="BY26" s="169">
        <v>2</v>
      </c>
      <c r="BZ26" s="177"/>
      <c r="CA26" s="177">
        <f t="shared" ref="CA26:CA27" si="23">SUM(BY26:BZ26)</f>
        <v>2</v>
      </c>
      <c r="CB26" s="170">
        <f>(CA26/CA$13)*100</f>
        <v>16.666666666666664</v>
      </c>
      <c r="CC26" s="171">
        <f>(CA26/$CA$51)*100</f>
        <v>3.225806451612903</v>
      </c>
      <c r="CD26" s="172">
        <f>CA26-2</f>
        <v>0</v>
      </c>
      <c r="CE26" s="178">
        <f>(CD26/CA26)*100</f>
        <v>0</v>
      </c>
      <c r="CF26" s="174">
        <f>(CD26/CA$13)*100</f>
        <v>0</v>
      </c>
      <c r="CG26" s="179">
        <f>(CD26/$CA$51)*100</f>
        <v>0</v>
      </c>
      <c r="CH26" s="169">
        <v>1</v>
      </c>
      <c r="CI26" s="177"/>
      <c r="CJ26" s="177">
        <f t="shared" ref="CJ26:CJ27" si="24">SUM(CH26:CI26)</f>
        <v>1</v>
      </c>
      <c r="CK26" s="170">
        <f>(CJ26/CJ$13)*100</f>
        <v>11.111111111111111</v>
      </c>
      <c r="CL26" s="171">
        <f t="shared" si="8"/>
        <v>1.6949152542372881</v>
      </c>
      <c r="CM26" s="172">
        <f>CJ26-1</f>
        <v>0</v>
      </c>
      <c r="CN26" s="178">
        <f t="shared" si="9"/>
        <v>0</v>
      </c>
      <c r="CO26" s="174">
        <f>(CM26/CJ$13)*100</f>
        <v>0</v>
      </c>
      <c r="CP26" s="179">
        <f>(CM26/$CA$51)*100</f>
        <v>0</v>
      </c>
    </row>
    <row r="27" spans="1:94" s="109" customFormat="1">
      <c r="A27" s="439" t="s">
        <v>37</v>
      </c>
      <c r="B27" s="440"/>
      <c r="C27" s="98"/>
      <c r="D27" s="99"/>
      <c r="E27" s="100"/>
      <c r="F27" s="101"/>
      <c r="G27" s="102"/>
      <c r="H27" s="103"/>
      <c r="I27" s="104"/>
      <c r="J27" s="98">
        <f>SUM(J28,J30,J34)</f>
        <v>8</v>
      </c>
      <c r="K27" s="99">
        <f>(J27/J$27)*100</f>
        <v>100</v>
      </c>
      <c r="L27" s="100">
        <f>(J27/$J$51)*100</f>
        <v>11.76470588235294</v>
      </c>
      <c r="M27" s="101"/>
      <c r="N27" s="102"/>
      <c r="O27" s="103"/>
      <c r="P27" s="104"/>
      <c r="Q27" s="98">
        <f>SUM(Q28,Q30,Q34)</f>
        <v>4</v>
      </c>
      <c r="R27" s="99">
        <f>(Q27/Q$27)*100</f>
        <v>100</v>
      </c>
      <c r="S27" s="100">
        <f>(Q27/$Q$51)*100</f>
        <v>8.5106382978723403</v>
      </c>
      <c r="T27" s="101"/>
      <c r="U27" s="102"/>
      <c r="V27" s="103"/>
      <c r="W27" s="104"/>
      <c r="X27" s="98">
        <f>SUM(X28,X30,X34)</f>
        <v>15</v>
      </c>
      <c r="Y27" s="99">
        <f>(X27/X$27)*100</f>
        <v>100</v>
      </c>
      <c r="Z27" s="100">
        <f>(X27/$X$51)*100</f>
        <v>34.883720930232556</v>
      </c>
      <c r="AA27" s="101">
        <f>SUM(AA28,AA30,AA34)</f>
        <v>1</v>
      </c>
      <c r="AB27" s="102">
        <f>(AA27/X27)*100</f>
        <v>6.666666666666667</v>
      </c>
      <c r="AC27" s="103">
        <f>(AA27/X$27)*100</f>
        <v>6.666666666666667</v>
      </c>
      <c r="AD27" s="104">
        <f>(AA27/$X$51)*100</f>
        <v>2.3255813953488373</v>
      </c>
      <c r="AE27" s="98">
        <f>SUM(AE28,AE30,AE34)</f>
        <v>12</v>
      </c>
      <c r="AF27" s="99">
        <f>(AE27/AE$27)*100</f>
        <v>100</v>
      </c>
      <c r="AG27" s="100">
        <f>(AE27/$AE$51)*100</f>
        <v>26.086956521739129</v>
      </c>
      <c r="AH27" s="101"/>
      <c r="AI27" s="102"/>
      <c r="AJ27" s="103"/>
      <c r="AK27" s="104"/>
      <c r="AL27" s="98">
        <f>SUM(AL28,AL30,AL34)</f>
        <v>8</v>
      </c>
      <c r="AM27" s="99">
        <f>(AL27/AL$27)*100</f>
        <v>100</v>
      </c>
      <c r="AN27" s="100">
        <f>(AL27/$AL$51)*100</f>
        <v>25.806451612903224</v>
      </c>
      <c r="AO27" s="101">
        <f>SUM(AO28,AO30,AO34)</f>
        <v>1</v>
      </c>
      <c r="AP27" s="102">
        <f>(AO27/AL27)*100</f>
        <v>12.5</v>
      </c>
      <c r="AQ27" s="103">
        <f>(AO27/AL$27)*100</f>
        <v>12.5</v>
      </c>
      <c r="AR27" s="104">
        <f>(AO27/$AL$51)*100</f>
        <v>3.225806451612903</v>
      </c>
      <c r="AS27" s="98">
        <f>SUM(AS28,AS30,AS34)</f>
        <v>11</v>
      </c>
      <c r="AT27" s="99">
        <f>(AS27/AS$27)*100</f>
        <v>100</v>
      </c>
      <c r="AU27" s="100">
        <f>(AS27/$AS$51)*100</f>
        <v>45.833333333333329</v>
      </c>
      <c r="AV27" s="101">
        <f>SUM(AV28,AV30,AV34)</f>
        <v>5</v>
      </c>
      <c r="AW27" s="102">
        <f>(AV27/AS27)*100</f>
        <v>45.454545454545453</v>
      </c>
      <c r="AX27" s="103">
        <f>(AV27/AS$27)*100</f>
        <v>45.454545454545453</v>
      </c>
      <c r="AY27" s="104">
        <f>(AV27/$AS$51)*100</f>
        <v>20.833333333333336</v>
      </c>
      <c r="AZ27" s="98">
        <f>SUM(AZ28,AZ30,AZ34)</f>
        <v>3</v>
      </c>
      <c r="BA27" s="99">
        <f>(AZ27/AZ$27)*100</f>
        <v>100</v>
      </c>
      <c r="BB27" s="100">
        <f>(AZ27/$AZ$51)*100</f>
        <v>5.2631578947368416</v>
      </c>
      <c r="BC27" s="101">
        <f>SUM(BC28,BC30,BC34)</f>
        <v>2</v>
      </c>
      <c r="BD27" s="102">
        <f>(BC27/AZ27)*100</f>
        <v>66.666666666666657</v>
      </c>
      <c r="BE27" s="103">
        <f>(BC27/AZ$27)*100</f>
        <v>66.666666666666657</v>
      </c>
      <c r="BF27" s="105">
        <f>(BC27/$AZ$51)*100</f>
        <v>3.5087719298245612</v>
      </c>
      <c r="BG27" s="98">
        <f>SUM(BG28,BG30,BG34)</f>
        <v>6</v>
      </c>
      <c r="BH27" s="106">
        <f>SUM(BH28,BH30,BH34)</f>
        <v>0</v>
      </c>
      <c r="BI27" s="106">
        <f>SUM(BG27:BH27)</f>
        <v>6</v>
      </c>
      <c r="BJ27" s="99">
        <f>(BI27/BI$27)*100</f>
        <v>100</v>
      </c>
      <c r="BK27" s="100">
        <f>(BI27/$BI$51)*100</f>
        <v>8.2191780821917799</v>
      </c>
      <c r="BL27" s="101"/>
      <c r="BM27" s="107"/>
      <c r="BN27" s="103"/>
      <c r="BO27" s="108"/>
      <c r="BP27" s="98">
        <f>SUM(BP28,BP30,BP34)</f>
        <v>7</v>
      </c>
      <c r="BQ27" s="106">
        <f>SUM(BQ28,BQ30,BQ34)</f>
        <v>0</v>
      </c>
      <c r="BR27" s="106">
        <f t="shared" si="22"/>
        <v>7</v>
      </c>
      <c r="BS27" s="99">
        <f>(BR27/BR$27)*100</f>
        <v>100</v>
      </c>
      <c r="BT27" s="100">
        <f>(BR27/$BR$51)*100</f>
        <v>8.6419753086419746</v>
      </c>
      <c r="BU27" s="101">
        <f>SUM(BU28,BU30,BU34)</f>
        <v>1</v>
      </c>
      <c r="BV27" s="107">
        <f t="shared" ref="BV27:BV50" si="25">(BU27/BR27)*100</f>
        <v>14.285714285714285</v>
      </c>
      <c r="BW27" s="103">
        <f>(BU27/BR$27)*100</f>
        <v>14.285714285714285</v>
      </c>
      <c r="BX27" s="108">
        <f>(BU27/$BR$51)*100</f>
        <v>1.2345679012345678</v>
      </c>
      <c r="BY27" s="98">
        <f>SUM(BY28,BY30,BY34)</f>
        <v>5</v>
      </c>
      <c r="BZ27" s="106">
        <f>SUM(BZ28,BZ30,BZ34)</f>
        <v>0</v>
      </c>
      <c r="CA27" s="106">
        <f t="shared" si="23"/>
        <v>5</v>
      </c>
      <c r="CB27" s="99">
        <f>(CA27/CA$27)*100</f>
        <v>100</v>
      </c>
      <c r="CC27" s="100">
        <f>(CA27/$CA$51)*100</f>
        <v>8.064516129032258</v>
      </c>
      <c r="CD27" s="101">
        <f>SUM(CD28,CD30,CD34)</f>
        <v>0</v>
      </c>
      <c r="CE27" s="107">
        <f>(CD27/CA27)*100</f>
        <v>0</v>
      </c>
      <c r="CF27" s="103">
        <f>(CD27/CA$27)*100</f>
        <v>0</v>
      </c>
      <c r="CG27" s="108">
        <f>(CD27/$CA$51)*100</f>
        <v>0</v>
      </c>
      <c r="CH27" s="98">
        <f>SUM(CH28,CH30,CH34)</f>
        <v>13</v>
      </c>
      <c r="CI27" s="106">
        <f>SUM(CI28,CI30,CI34)</f>
        <v>0</v>
      </c>
      <c r="CJ27" s="106">
        <f t="shared" si="24"/>
        <v>13</v>
      </c>
      <c r="CK27" s="99">
        <f>(CJ27/CJ$27)*100</f>
        <v>100</v>
      </c>
      <c r="CL27" s="100">
        <f t="shared" si="8"/>
        <v>22.033898305084744</v>
      </c>
      <c r="CM27" s="101">
        <f>SUM(CM28,CM30,CM34)</f>
        <v>3</v>
      </c>
      <c r="CN27" s="107">
        <f t="shared" si="9"/>
        <v>23.076923076923077</v>
      </c>
      <c r="CO27" s="103">
        <f>(CM27/CJ$27)*100</f>
        <v>23.076923076923077</v>
      </c>
      <c r="CP27" s="108">
        <f>(CM27/$CA$51)*100</f>
        <v>4.838709677419355</v>
      </c>
    </row>
    <row r="28" spans="1:94" s="83" customFormat="1">
      <c r="A28" s="441" t="s">
        <v>195</v>
      </c>
      <c r="B28" s="442"/>
      <c r="C28" s="110"/>
      <c r="D28" s="111"/>
      <c r="E28" s="112"/>
      <c r="F28" s="113"/>
      <c r="G28" s="114"/>
      <c r="H28" s="115"/>
      <c r="I28" s="116"/>
      <c r="J28" s="110">
        <f>SUM(J29)</f>
        <v>8</v>
      </c>
      <c r="K28" s="111">
        <f>(J28/J$27)*100</f>
        <v>100</v>
      </c>
      <c r="L28" s="112">
        <f>(J28/$J$51)*100</f>
        <v>11.76470588235294</v>
      </c>
      <c r="M28" s="113"/>
      <c r="N28" s="114"/>
      <c r="O28" s="115"/>
      <c r="P28" s="116"/>
      <c r="Q28" s="110">
        <f>SUM(Q29)</f>
        <v>4</v>
      </c>
      <c r="R28" s="111">
        <f>(Q28/Q$27)*100</f>
        <v>100</v>
      </c>
      <c r="S28" s="112">
        <f>(Q28/$Q$51)*100</f>
        <v>8.5106382978723403</v>
      </c>
      <c r="T28" s="113"/>
      <c r="U28" s="114"/>
      <c r="V28" s="115"/>
      <c r="W28" s="116"/>
      <c r="X28" s="110">
        <f>SUM(X29)</f>
        <v>5</v>
      </c>
      <c r="Y28" s="111">
        <f t="shared" ref="Y28:Y35" si="26">(X28/X$27)*100</f>
        <v>33.333333333333329</v>
      </c>
      <c r="Z28" s="112">
        <f>(X28/$X$51)*100</f>
        <v>11.627906976744185</v>
      </c>
      <c r="AA28" s="113"/>
      <c r="AB28" s="114"/>
      <c r="AC28" s="115"/>
      <c r="AD28" s="116"/>
      <c r="AE28" s="110">
        <f>SUM(AE29)</f>
        <v>6</v>
      </c>
      <c r="AF28" s="111">
        <f t="shared" ref="AF28:AF35" si="27">(AE28/AE$27)*100</f>
        <v>50</v>
      </c>
      <c r="AG28" s="112">
        <f>(AE28/$AE$51)*100</f>
        <v>13.043478260869565</v>
      </c>
      <c r="AH28" s="113"/>
      <c r="AI28" s="114"/>
      <c r="AJ28" s="115"/>
      <c r="AK28" s="116"/>
      <c r="AL28" s="110">
        <f>SUM(AL29)</f>
        <v>8</v>
      </c>
      <c r="AM28" s="111">
        <f>(AL28/AL$27)*100</f>
        <v>100</v>
      </c>
      <c r="AN28" s="112">
        <f>(AL28/$AL$51)*100</f>
        <v>25.806451612903224</v>
      </c>
      <c r="AO28" s="113">
        <f>SUM(AO29:AO33)</f>
        <v>1</v>
      </c>
      <c r="AP28" s="114">
        <f>(AO28/AL28)*100</f>
        <v>12.5</v>
      </c>
      <c r="AQ28" s="115">
        <f>(AO28/AL$27)*100</f>
        <v>12.5</v>
      </c>
      <c r="AR28" s="116">
        <f>(AO28/$AL$51)*100</f>
        <v>3.225806451612903</v>
      </c>
      <c r="AS28" s="110"/>
      <c r="AT28" s="111"/>
      <c r="AU28" s="112"/>
      <c r="AV28" s="113"/>
      <c r="AW28" s="114"/>
      <c r="AX28" s="115"/>
      <c r="AY28" s="116"/>
      <c r="AZ28" s="110"/>
      <c r="BA28" s="111"/>
      <c r="BB28" s="112"/>
      <c r="BC28" s="113"/>
      <c r="BD28" s="114"/>
      <c r="BE28" s="115"/>
      <c r="BF28" s="117"/>
      <c r="BG28" s="110">
        <f>SUM(BG29)</f>
        <v>1</v>
      </c>
      <c r="BH28" s="118">
        <f>SUM(BH29:BH33)</f>
        <v>0</v>
      </c>
      <c r="BI28" s="118">
        <f t="shared" si="14"/>
        <v>1</v>
      </c>
      <c r="BJ28" s="111">
        <f t="shared" ref="BJ28:BJ35" si="28">(BI28/BI$27)*100</f>
        <v>16.666666666666664</v>
      </c>
      <c r="BK28" s="112">
        <f>(BI28/$BI$51)*100</f>
        <v>1.3698630136986301</v>
      </c>
      <c r="BL28" s="113"/>
      <c r="BM28" s="119"/>
      <c r="BN28" s="115"/>
      <c r="BO28" s="120"/>
      <c r="BP28" s="110"/>
      <c r="BQ28" s="118"/>
      <c r="BR28" s="118"/>
      <c r="BS28" s="111"/>
      <c r="BT28" s="112"/>
      <c r="BU28" s="113"/>
      <c r="BV28" s="119"/>
      <c r="BW28" s="115"/>
      <c r="BX28" s="120"/>
      <c r="BY28" s="110"/>
      <c r="BZ28" s="118"/>
      <c r="CA28" s="118"/>
      <c r="CB28" s="111"/>
      <c r="CC28" s="112"/>
      <c r="CD28" s="113"/>
      <c r="CE28" s="119"/>
      <c r="CF28" s="115"/>
      <c r="CG28" s="120"/>
      <c r="CH28" s="110"/>
      <c r="CI28" s="118"/>
      <c r="CJ28" s="118"/>
      <c r="CK28" s="111"/>
      <c r="CL28" s="112"/>
      <c r="CM28" s="113"/>
      <c r="CN28" s="119"/>
      <c r="CO28" s="115"/>
      <c r="CP28" s="120"/>
    </row>
    <row r="29" spans="1:94">
      <c r="A29" s="121">
        <v>30108</v>
      </c>
      <c r="B29" s="122" t="s">
        <v>196</v>
      </c>
      <c r="C29" s="123"/>
      <c r="D29" s="124"/>
      <c r="E29" s="125"/>
      <c r="F29" s="126"/>
      <c r="G29" s="127"/>
      <c r="H29" s="128"/>
      <c r="I29" s="129"/>
      <c r="J29" s="123">
        <v>8</v>
      </c>
      <c r="K29" s="124">
        <f>(J29/J$27)*100</f>
        <v>100</v>
      </c>
      <c r="L29" s="125">
        <f>(J29/$J$51)*100</f>
        <v>11.76470588235294</v>
      </c>
      <c r="M29" s="126"/>
      <c r="N29" s="127"/>
      <c r="O29" s="128"/>
      <c r="P29" s="129"/>
      <c r="Q29" s="123">
        <v>4</v>
      </c>
      <c r="R29" s="124">
        <f>(Q29/Q$27)*100</f>
        <v>100</v>
      </c>
      <c r="S29" s="125">
        <f>(Q29/$Q$51)*100</f>
        <v>8.5106382978723403</v>
      </c>
      <c r="T29" s="126"/>
      <c r="U29" s="127"/>
      <c r="V29" s="128"/>
      <c r="W29" s="129"/>
      <c r="X29" s="123">
        <v>5</v>
      </c>
      <c r="Y29" s="124">
        <f t="shared" si="26"/>
        <v>33.333333333333329</v>
      </c>
      <c r="Z29" s="125">
        <f>(X29/$X$51)*100</f>
        <v>11.627906976744185</v>
      </c>
      <c r="AA29" s="126"/>
      <c r="AB29" s="127"/>
      <c r="AC29" s="128"/>
      <c r="AD29" s="129"/>
      <c r="AE29" s="123">
        <v>6</v>
      </c>
      <c r="AF29" s="124">
        <f t="shared" si="27"/>
        <v>50</v>
      </c>
      <c r="AG29" s="125">
        <f>(AE29/$AE$51)*100</f>
        <v>13.043478260869565</v>
      </c>
      <c r="AH29" s="126"/>
      <c r="AI29" s="127"/>
      <c r="AJ29" s="128"/>
      <c r="AK29" s="129"/>
      <c r="AL29" s="123">
        <v>8</v>
      </c>
      <c r="AM29" s="124">
        <f>(AL29/AL$27)*100</f>
        <v>100</v>
      </c>
      <c r="AN29" s="125">
        <f>(AL29/$AL$51)*100</f>
        <v>25.806451612903224</v>
      </c>
      <c r="AO29" s="126">
        <v>1</v>
      </c>
      <c r="AP29" s="127">
        <f>(AO29/AL29)*100</f>
        <v>12.5</v>
      </c>
      <c r="AQ29" s="128">
        <f>(AO29/AL$27)*100</f>
        <v>12.5</v>
      </c>
      <c r="AR29" s="129">
        <f>(AO29/$AL$51)*100</f>
        <v>3.225806451612903</v>
      </c>
      <c r="AS29" s="123"/>
      <c r="AT29" s="124"/>
      <c r="AU29" s="125"/>
      <c r="AV29" s="126"/>
      <c r="AW29" s="127"/>
      <c r="AX29" s="128"/>
      <c r="AY29" s="129"/>
      <c r="AZ29" s="123"/>
      <c r="BA29" s="124"/>
      <c r="BB29" s="125"/>
      <c r="BC29" s="126"/>
      <c r="BD29" s="127"/>
      <c r="BE29" s="128"/>
      <c r="BF29" s="130"/>
      <c r="BG29" s="123">
        <v>1</v>
      </c>
      <c r="BH29" s="131"/>
      <c r="BI29" s="131">
        <f t="shared" si="14"/>
        <v>1</v>
      </c>
      <c r="BJ29" s="124">
        <f t="shared" si="28"/>
        <v>16.666666666666664</v>
      </c>
      <c r="BK29" s="125">
        <f>(BI29/$BI$51)*100</f>
        <v>1.3698630136986301</v>
      </c>
      <c r="BL29" s="126"/>
      <c r="BM29" s="132"/>
      <c r="BN29" s="128"/>
      <c r="BO29" s="133"/>
      <c r="BP29" s="123"/>
      <c r="BQ29" s="131"/>
      <c r="BR29" s="131"/>
      <c r="BS29" s="124"/>
      <c r="BT29" s="125"/>
      <c r="BU29" s="126"/>
      <c r="BV29" s="132"/>
      <c r="BW29" s="128"/>
      <c r="BX29" s="133"/>
      <c r="BY29" s="123"/>
      <c r="BZ29" s="131"/>
      <c r="CA29" s="131"/>
      <c r="CB29" s="124"/>
      <c r="CC29" s="125"/>
      <c r="CD29" s="126"/>
      <c r="CE29" s="132"/>
      <c r="CF29" s="128"/>
      <c r="CG29" s="133"/>
      <c r="CH29" s="123"/>
      <c r="CI29" s="131"/>
      <c r="CJ29" s="131"/>
      <c r="CK29" s="124"/>
      <c r="CL29" s="125"/>
      <c r="CM29" s="126"/>
      <c r="CN29" s="132"/>
      <c r="CO29" s="128"/>
      <c r="CP29" s="133"/>
    </row>
    <row r="30" spans="1:94" s="83" customFormat="1">
      <c r="A30" s="441" t="s">
        <v>215</v>
      </c>
      <c r="B30" s="442"/>
      <c r="C30" s="110"/>
      <c r="D30" s="111"/>
      <c r="E30" s="112"/>
      <c r="F30" s="113"/>
      <c r="G30" s="114"/>
      <c r="H30" s="115"/>
      <c r="I30" s="116"/>
      <c r="J30" s="110"/>
      <c r="K30" s="111"/>
      <c r="L30" s="112"/>
      <c r="M30" s="113"/>
      <c r="N30" s="114"/>
      <c r="O30" s="115"/>
      <c r="P30" s="116"/>
      <c r="Q30" s="110"/>
      <c r="R30" s="111"/>
      <c r="S30" s="112"/>
      <c r="T30" s="113"/>
      <c r="U30" s="114"/>
      <c r="V30" s="115"/>
      <c r="W30" s="116"/>
      <c r="X30" s="110"/>
      <c r="Y30" s="111"/>
      <c r="Z30" s="112"/>
      <c r="AA30" s="113"/>
      <c r="AB30" s="114"/>
      <c r="AC30" s="115"/>
      <c r="AD30" s="116"/>
      <c r="AE30" s="110"/>
      <c r="AF30" s="111"/>
      <c r="AG30" s="112"/>
      <c r="AH30" s="113"/>
      <c r="AI30" s="114"/>
      <c r="AJ30" s="115"/>
      <c r="AK30" s="116"/>
      <c r="AL30" s="110"/>
      <c r="AM30" s="111"/>
      <c r="AN30" s="112"/>
      <c r="AO30" s="113"/>
      <c r="AP30" s="114"/>
      <c r="AQ30" s="115"/>
      <c r="AR30" s="116"/>
      <c r="AS30" s="110">
        <f>SUM(AS31:AS33)</f>
        <v>4</v>
      </c>
      <c r="AT30" s="111">
        <f>(AS30/AS$27)*100</f>
        <v>36.363636363636367</v>
      </c>
      <c r="AU30" s="112">
        <f>(AS30/$AS$51)*100</f>
        <v>16.666666666666664</v>
      </c>
      <c r="AV30" s="113">
        <f>SUM(AV31:AV33)</f>
        <v>1</v>
      </c>
      <c r="AW30" s="114">
        <f>(AV30/AS30)*100</f>
        <v>25</v>
      </c>
      <c r="AX30" s="115">
        <f>(AV30/AS$27)*100</f>
        <v>9.0909090909090917</v>
      </c>
      <c r="AY30" s="116">
        <f>(AV30/$AS$51)*100</f>
        <v>4.1666666666666661</v>
      </c>
      <c r="AZ30" s="110">
        <f>SUM(AZ31:AZ33)</f>
        <v>3</v>
      </c>
      <c r="BA30" s="111">
        <f>(AZ30/AZ$27)*100</f>
        <v>100</v>
      </c>
      <c r="BB30" s="112">
        <f>(AZ30/$AZ$51)*100</f>
        <v>5.2631578947368416</v>
      </c>
      <c r="BC30" s="113">
        <f>SUM(BC31:BC33)</f>
        <v>2</v>
      </c>
      <c r="BD30" s="114">
        <f>(BC30/AZ30)*100</f>
        <v>66.666666666666657</v>
      </c>
      <c r="BE30" s="115">
        <f>(BC30/AZ$27)*100</f>
        <v>66.666666666666657</v>
      </c>
      <c r="BF30" s="117">
        <f>(BC30/$AZ$51)*100</f>
        <v>3.5087719298245612</v>
      </c>
      <c r="BG30" s="110">
        <f>SUM(BG31:BG33)</f>
        <v>1</v>
      </c>
      <c r="BH30" s="118">
        <f>SUM(BH31:BH33)</f>
        <v>0</v>
      </c>
      <c r="BI30" s="118">
        <f>SUM(BG30:BH30)</f>
        <v>1</v>
      </c>
      <c r="BJ30" s="111">
        <f>(BI30/BI$27)*100</f>
        <v>16.666666666666664</v>
      </c>
      <c r="BK30" s="112">
        <f>(BI30/$BI$51)*100</f>
        <v>1.3698630136986301</v>
      </c>
      <c r="BL30" s="113"/>
      <c r="BM30" s="119"/>
      <c r="BN30" s="115"/>
      <c r="BO30" s="120"/>
      <c r="BP30" s="110">
        <f>SUM(BP31:BP33)</f>
        <v>3</v>
      </c>
      <c r="BQ30" s="118">
        <f>SUM(BQ31:BQ33)</f>
        <v>0</v>
      </c>
      <c r="BR30" s="118">
        <f t="shared" si="22"/>
        <v>3</v>
      </c>
      <c r="BS30" s="111">
        <f>(BR30/BR$27)*100</f>
        <v>42.857142857142854</v>
      </c>
      <c r="BT30" s="112">
        <f>(BR30/$BR$51)*100</f>
        <v>3.7037037037037033</v>
      </c>
      <c r="BU30" s="113">
        <f>SUM(BU31:BU33)</f>
        <v>1</v>
      </c>
      <c r="BV30" s="119">
        <f>(BU30/BR30)*100</f>
        <v>33.333333333333329</v>
      </c>
      <c r="BW30" s="115">
        <f>(BU30/BR$27)*100</f>
        <v>14.285714285714285</v>
      </c>
      <c r="BX30" s="120">
        <f>(BU30/$BR$51)*100</f>
        <v>1.2345679012345678</v>
      </c>
      <c r="BY30" s="110">
        <f>SUM(BY31:BY33)</f>
        <v>2</v>
      </c>
      <c r="BZ30" s="118">
        <f>SUM(BZ31:BZ33)</f>
        <v>0</v>
      </c>
      <c r="CA30" s="118">
        <f t="shared" ref="CA30" si="29">SUM(BY30:BZ30)</f>
        <v>2</v>
      </c>
      <c r="CB30" s="111">
        <f>(CA30/CA$27)*100</f>
        <v>40</v>
      </c>
      <c r="CC30" s="112">
        <f>(CA30/$CA$51)*100</f>
        <v>3.225806451612903</v>
      </c>
      <c r="CD30" s="113">
        <f>SUM(CD31:CD33)</f>
        <v>0</v>
      </c>
      <c r="CE30" s="119">
        <f>(CD30/CA30)*100</f>
        <v>0</v>
      </c>
      <c r="CF30" s="115">
        <f>(CD30/CA$27)*100</f>
        <v>0</v>
      </c>
      <c r="CG30" s="120">
        <f>(CD30/$CA$51)*100</f>
        <v>0</v>
      </c>
      <c r="CH30" s="110">
        <v>4</v>
      </c>
      <c r="CI30" s="118">
        <f>SUM(CI31:CI33)</f>
        <v>0</v>
      </c>
      <c r="CJ30" s="118">
        <f t="shared" ref="CJ30" si="30">SUM(CH30:CI30)</f>
        <v>4</v>
      </c>
      <c r="CK30" s="111">
        <f>(CJ30/CJ$27)*100</f>
        <v>30.76923076923077</v>
      </c>
      <c r="CL30" s="112">
        <f t="shared" si="8"/>
        <v>6.7796610169491522</v>
      </c>
      <c r="CM30" s="113">
        <f>CJ30-4</f>
        <v>0</v>
      </c>
      <c r="CN30" s="119">
        <f t="shared" si="9"/>
        <v>0</v>
      </c>
      <c r="CO30" s="115">
        <f>(CM30/CJ$27)*100</f>
        <v>0</v>
      </c>
      <c r="CP30" s="120">
        <f>(CM30/$CA$51)*100</f>
        <v>0</v>
      </c>
    </row>
    <row r="31" spans="1:94">
      <c r="A31" s="121">
        <v>30318</v>
      </c>
      <c r="B31" s="122" t="s">
        <v>141</v>
      </c>
      <c r="C31" s="123"/>
      <c r="D31" s="124"/>
      <c r="E31" s="125"/>
      <c r="F31" s="126"/>
      <c r="G31" s="127"/>
      <c r="H31" s="128"/>
      <c r="I31" s="129"/>
      <c r="J31" s="123"/>
      <c r="K31" s="124"/>
      <c r="L31" s="125"/>
      <c r="M31" s="126"/>
      <c r="N31" s="127"/>
      <c r="O31" s="128"/>
      <c r="P31" s="129"/>
      <c r="Q31" s="123"/>
      <c r="R31" s="124"/>
      <c r="S31" s="125"/>
      <c r="T31" s="126"/>
      <c r="U31" s="127"/>
      <c r="V31" s="128"/>
      <c r="W31" s="129"/>
      <c r="X31" s="123"/>
      <c r="Y31" s="124"/>
      <c r="Z31" s="125"/>
      <c r="AA31" s="126"/>
      <c r="AB31" s="127"/>
      <c r="AC31" s="128"/>
      <c r="AD31" s="129"/>
      <c r="AE31" s="123"/>
      <c r="AF31" s="124"/>
      <c r="AG31" s="125"/>
      <c r="AH31" s="126"/>
      <c r="AI31" s="127"/>
      <c r="AJ31" s="128"/>
      <c r="AK31" s="129"/>
      <c r="AL31" s="123"/>
      <c r="AM31" s="124"/>
      <c r="AN31" s="125"/>
      <c r="AO31" s="126"/>
      <c r="AP31" s="127"/>
      <c r="AQ31" s="128"/>
      <c r="AR31" s="129"/>
      <c r="AS31" s="123">
        <v>3</v>
      </c>
      <c r="AT31" s="124">
        <f>(AS31/AS$27)*100</f>
        <v>27.27272727272727</v>
      </c>
      <c r="AU31" s="125">
        <f>(AS31/$AS$51)*100</f>
        <v>12.5</v>
      </c>
      <c r="AV31" s="126">
        <v>1</v>
      </c>
      <c r="AW31" s="127">
        <f>(AV31/AS31)*100</f>
        <v>33.333333333333329</v>
      </c>
      <c r="AX31" s="128">
        <f>(AV31/AS$27)*100</f>
        <v>9.0909090909090917</v>
      </c>
      <c r="AY31" s="129">
        <f>(AV31/$AS$51)*100</f>
        <v>4.1666666666666661</v>
      </c>
      <c r="AZ31" s="123">
        <v>2</v>
      </c>
      <c r="BA31" s="124">
        <f>(AZ31/AZ$27)*100</f>
        <v>66.666666666666657</v>
      </c>
      <c r="BB31" s="125">
        <f>(AZ31/$AZ$51)*100</f>
        <v>3.5087719298245612</v>
      </c>
      <c r="BC31" s="126">
        <v>1</v>
      </c>
      <c r="BD31" s="127">
        <f>(BC31/AZ31)*100</f>
        <v>50</v>
      </c>
      <c r="BE31" s="128">
        <f>(BC31/AZ$27)*100</f>
        <v>33.333333333333329</v>
      </c>
      <c r="BF31" s="130">
        <f>(BC31/$AZ$51)*100</f>
        <v>1.7543859649122806</v>
      </c>
      <c r="BG31" s="123"/>
      <c r="BH31" s="131"/>
      <c r="BI31" s="131"/>
      <c r="BJ31" s="124"/>
      <c r="BK31" s="125"/>
      <c r="BL31" s="126"/>
      <c r="BM31" s="132"/>
      <c r="BN31" s="128"/>
      <c r="BO31" s="133"/>
      <c r="BP31" s="123"/>
      <c r="BQ31" s="131"/>
      <c r="BR31" s="131"/>
      <c r="BS31" s="124"/>
      <c r="BT31" s="125"/>
      <c r="BU31" s="126"/>
      <c r="BV31" s="132"/>
      <c r="BW31" s="128"/>
      <c r="BX31" s="133"/>
      <c r="BY31" s="123"/>
      <c r="BZ31" s="131"/>
      <c r="CA31" s="131"/>
      <c r="CB31" s="124"/>
      <c r="CC31" s="125"/>
      <c r="CD31" s="126"/>
      <c r="CE31" s="132"/>
      <c r="CF31" s="128"/>
      <c r="CG31" s="133"/>
      <c r="CH31" s="123"/>
      <c r="CI31" s="131"/>
      <c r="CJ31" s="131"/>
      <c r="CK31" s="124"/>
      <c r="CL31" s="125"/>
      <c r="CM31" s="126"/>
      <c r="CN31" s="132"/>
      <c r="CO31" s="128"/>
      <c r="CP31" s="133"/>
    </row>
    <row r="32" spans="1:94">
      <c r="A32" s="121">
        <v>30328</v>
      </c>
      <c r="B32" s="122" t="s">
        <v>142</v>
      </c>
      <c r="C32" s="123"/>
      <c r="D32" s="124"/>
      <c r="E32" s="125"/>
      <c r="F32" s="126"/>
      <c r="G32" s="127"/>
      <c r="H32" s="128"/>
      <c r="I32" s="129"/>
      <c r="J32" s="123"/>
      <c r="K32" s="124"/>
      <c r="L32" s="125"/>
      <c r="M32" s="126"/>
      <c r="N32" s="127"/>
      <c r="O32" s="128"/>
      <c r="P32" s="129"/>
      <c r="Q32" s="123"/>
      <c r="R32" s="124"/>
      <c r="S32" s="125"/>
      <c r="T32" s="126"/>
      <c r="U32" s="127"/>
      <c r="V32" s="128"/>
      <c r="W32" s="129"/>
      <c r="X32" s="123"/>
      <c r="Y32" s="124"/>
      <c r="Z32" s="125"/>
      <c r="AA32" s="126"/>
      <c r="AB32" s="127"/>
      <c r="AC32" s="128"/>
      <c r="AD32" s="129"/>
      <c r="AE32" s="123"/>
      <c r="AF32" s="124"/>
      <c r="AG32" s="125"/>
      <c r="AH32" s="126"/>
      <c r="AI32" s="127"/>
      <c r="AJ32" s="128"/>
      <c r="AK32" s="129"/>
      <c r="AL32" s="123"/>
      <c r="AM32" s="124"/>
      <c r="AN32" s="125"/>
      <c r="AO32" s="126"/>
      <c r="AP32" s="127"/>
      <c r="AQ32" s="128"/>
      <c r="AR32" s="129"/>
      <c r="AS32" s="123"/>
      <c r="AT32" s="124"/>
      <c r="AU32" s="125"/>
      <c r="AV32" s="126"/>
      <c r="AW32" s="127"/>
      <c r="AX32" s="128"/>
      <c r="AY32" s="129"/>
      <c r="AZ32" s="123">
        <v>1</v>
      </c>
      <c r="BA32" s="124">
        <f>(AZ32/AZ$27)*100</f>
        <v>33.333333333333329</v>
      </c>
      <c r="BB32" s="125">
        <f>(AZ32/$AZ$51)*100</f>
        <v>1.7543859649122806</v>
      </c>
      <c r="BC32" s="126">
        <v>1</v>
      </c>
      <c r="BD32" s="127">
        <f>(BC32/AZ32)*100</f>
        <v>100</v>
      </c>
      <c r="BE32" s="128">
        <f>(BC32/AZ$27)*100</f>
        <v>33.333333333333329</v>
      </c>
      <c r="BF32" s="130">
        <f>(BC32/$AZ$51)*100</f>
        <v>1.7543859649122806</v>
      </c>
      <c r="BG32" s="123"/>
      <c r="BH32" s="131"/>
      <c r="BI32" s="131"/>
      <c r="BJ32" s="124"/>
      <c r="BK32" s="125"/>
      <c r="BL32" s="126"/>
      <c r="BM32" s="132"/>
      <c r="BN32" s="128"/>
      <c r="BO32" s="133"/>
      <c r="BP32" s="123"/>
      <c r="BQ32" s="131"/>
      <c r="BR32" s="131"/>
      <c r="BS32" s="124"/>
      <c r="BT32" s="125"/>
      <c r="BU32" s="126"/>
      <c r="BV32" s="132"/>
      <c r="BW32" s="128"/>
      <c r="BX32" s="133"/>
      <c r="BY32" s="123">
        <v>1</v>
      </c>
      <c r="BZ32" s="131"/>
      <c r="CA32" s="131">
        <f t="shared" ref="CA32" si="31">SUM(BY32:BZ32)</f>
        <v>1</v>
      </c>
      <c r="CB32" s="124">
        <f>(CA32/CA$27)*100</f>
        <v>20</v>
      </c>
      <c r="CC32" s="125">
        <f>(CA32/$CA$51)*100</f>
        <v>1.6129032258064515</v>
      </c>
      <c r="CD32" s="126"/>
      <c r="CE32" s="132"/>
      <c r="CF32" s="128"/>
      <c r="CG32" s="133"/>
      <c r="CH32" s="123"/>
      <c r="CI32" s="131"/>
      <c r="CJ32" s="131"/>
      <c r="CK32" s="124"/>
      <c r="CL32" s="125"/>
      <c r="CM32" s="126"/>
      <c r="CN32" s="132"/>
      <c r="CO32" s="128"/>
      <c r="CP32" s="133"/>
    </row>
    <row r="33" spans="1:94">
      <c r="A33" s="180">
        <v>30338</v>
      </c>
      <c r="B33" s="181" t="s">
        <v>143</v>
      </c>
      <c r="C33" s="123"/>
      <c r="D33" s="124"/>
      <c r="E33" s="125"/>
      <c r="F33" s="126"/>
      <c r="G33" s="127"/>
      <c r="H33" s="128"/>
      <c r="I33" s="129"/>
      <c r="J33" s="123"/>
      <c r="K33" s="124"/>
      <c r="L33" s="125"/>
      <c r="M33" s="126"/>
      <c r="N33" s="127"/>
      <c r="O33" s="128"/>
      <c r="P33" s="129"/>
      <c r="Q33" s="123"/>
      <c r="R33" s="124"/>
      <c r="S33" s="125"/>
      <c r="T33" s="126"/>
      <c r="U33" s="127"/>
      <c r="V33" s="128"/>
      <c r="W33" s="129"/>
      <c r="X33" s="123"/>
      <c r="Y33" s="124"/>
      <c r="Z33" s="125"/>
      <c r="AA33" s="126"/>
      <c r="AB33" s="127"/>
      <c r="AC33" s="128"/>
      <c r="AD33" s="129"/>
      <c r="AE33" s="123"/>
      <c r="AF33" s="124"/>
      <c r="AG33" s="125"/>
      <c r="AH33" s="126"/>
      <c r="AI33" s="127"/>
      <c r="AJ33" s="128"/>
      <c r="AK33" s="129"/>
      <c r="AL33" s="123"/>
      <c r="AM33" s="124"/>
      <c r="AN33" s="125"/>
      <c r="AO33" s="126"/>
      <c r="AP33" s="127"/>
      <c r="AQ33" s="128"/>
      <c r="AR33" s="129"/>
      <c r="AS33" s="123">
        <v>1</v>
      </c>
      <c r="AT33" s="124">
        <f>(AS33/AS$27)*100</f>
        <v>9.0909090909090917</v>
      </c>
      <c r="AU33" s="125">
        <f>(AS33/$AS$51)*100</f>
        <v>4.1666666666666661</v>
      </c>
      <c r="AV33" s="126"/>
      <c r="AW33" s="127"/>
      <c r="AX33" s="128"/>
      <c r="AY33" s="129"/>
      <c r="AZ33" s="123"/>
      <c r="BA33" s="124"/>
      <c r="BB33" s="125"/>
      <c r="BC33" s="126"/>
      <c r="BD33" s="127"/>
      <c r="BE33" s="128"/>
      <c r="BF33" s="130"/>
      <c r="BG33" s="123">
        <v>1</v>
      </c>
      <c r="BH33" s="131"/>
      <c r="BI33" s="131">
        <f t="shared" si="14"/>
        <v>1</v>
      </c>
      <c r="BJ33" s="124">
        <f t="shared" si="28"/>
        <v>16.666666666666664</v>
      </c>
      <c r="BK33" s="125">
        <f>(BI33/$BI$51)*100</f>
        <v>1.3698630136986301</v>
      </c>
      <c r="BL33" s="126">
        <f>BI33-1</f>
        <v>0</v>
      </c>
      <c r="BM33" s="132"/>
      <c r="BN33" s="128"/>
      <c r="BO33" s="133"/>
      <c r="BP33" s="123">
        <v>3</v>
      </c>
      <c r="BQ33" s="131"/>
      <c r="BR33" s="131">
        <f t="shared" si="22"/>
        <v>3</v>
      </c>
      <c r="BS33" s="124">
        <f>(BR33/BR$27)*100</f>
        <v>42.857142857142854</v>
      </c>
      <c r="BT33" s="125">
        <f>(BR33/$BR$51)*100</f>
        <v>3.7037037037037033</v>
      </c>
      <c r="BU33" s="126">
        <f>BR33-2</f>
        <v>1</v>
      </c>
      <c r="BV33" s="132">
        <f t="shared" si="25"/>
        <v>33.333333333333329</v>
      </c>
      <c r="BW33" s="128">
        <f>(BU33/BR$27)*100</f>
        <v>14.285714285714285</v>
      </c>
      <c r="BX33" s="133">
        <f>(BU33/$BR$51)*100</f>
        <v>1.2345679012345678</v>
      </c>
      <c r="BY33" s="123">
        <v>1</v>
      </c>
      <c r="BZ33" s="131"/>
      <c r="CA33" s="131">
        <f t="shared" ref="CA33:CA35" si="32">SUM(BY33:BZ33)</f>
        <v>1</v>
      </c>
      <c r="CB33" s="124">
        <f>(CA33/CA$27)*100</f>
        <v>20</v>
      </c>
      <c r="CC33" s="125">
        <f>(CA33/$CA$51)*100</f>
        <v>1.6129032258064515</v>
      </c>
      <c r="CD33" s="126">
        <f>CA33-1</f>
        <v>0</v>
      </c>
      <c r="CE33" s="132">
        <f t="shared" ref="CE33:CE35" si="33">(CD33/CA33)*100</f>
        <v>0</v>
      </c>
      <c r="CF33" s="128">
        <f>(CD33/CA$27)*100</f>
        <v>0</v>
      </c>
      <c r="CG33" s="133">
        <f t="shared" ref="CG33:CG38" si="34">(CD33/$CA$51)*100</f>
        <v>0</v>
      </c>
      <c r="CH33" s="123"/>
      <c r="CI33" s="131"/>
      <c r="CJ33" s="131"/>
      <c r="CK33" s="124"/>
      <c r="CL33" s="125"/>
      <c r="CM33" s="126"/>
      <c r="CN33" s="132"/>
      <c r="CO33" s="128"/>
      <c r="CP33" s="133"/>
    </row>
    <row r="34" spans="1:94" s="83" customFormat="1">
      <c r="A34" s="441" t="s">
        <v>197</v>
      </c>
      <c r="B34" s="442"/>
      <c r="C34" s="110"/>
      <c r="D34" s="111"/>
      <c r="E34" s="112"/>
      <c r="F34" s="113"/>
      <c r="G34" s="114"/>
      <c r="H34" s="115"/>
      <c r="I34" s="116"/>
      <c r="J34" s="110"/>
      <c r="K34" s="111"/>
      <c r="L34" s="112"/>
      <c r="M34" s="113"/>
      <c r="N34" s="114"/>
      <c r="O34" s="115"/>
      <c r="P34" s="116"/>
      <c r="Q34" s="110"/>
      <c r="R34" s="111"/>
      <c r="S34" s="112"/>
      <c r="T34" s="113"/>
      <c r="U34" s="114"/>
      <c r="V34" s="115"/>
      <c r="W34" s="116"/>
      <c r="X34" s="110">
        <f>SUM(X35)</f>
        <v>10</v>
      </c>
      <c r="Y34" s="111">
        <f t="shared" si="26"/>
        <v>66.666666666666657</v>
      </c>
      <c r="Z34" s="112">
        <f>(X34/$X$51)*100</f>
        <v>23.255813953488371</v>
      </c>
      <c r="AA34" s="113">
        <f>SUM(AA35)</f>
        <v>1</v>
      </c>
      <c r="AB34" s="114">
        <f>(AA34/X34)*100</f>
        <v>10</v>
      </c>
      <c r="AC34" s="115">
        <f>(AA34/X$27)*100</f>
        <v>6.666666666666667</v>
      </c>
      <c r="AD34" s="116">
        <f>(AA34/$X$51)*100</f>
        <v>2.3255813953488373</v>
      </c>
      <c r="AE34" s="110">
        <f>SUM(AE35)</f>
        <v>6</v>
      </c>
      <c r="AF34" s="111">
        <f t="shared" si="27"/>
        <v>50</v>
      </c>
      <c r="AG34" s="112">
        <f>(AE34/$AE$51)*100</f>
        <v>13.043478260869565</v>
      </c>
      <c r="AH34" s="113"/>
      <c r="AI34" s="114"/>
      <c r="AJ34" s="115"/>
      <c r="AK34" s="116"/>
      <c r="AL34" s="110"/>
      <c r="AM34" s="111"/>
      <c r="AN34" s="112"/>
      <c r="AO34" s="113"/>
      <c r="AP34" s="114"/>
      <c r="AQ34" s="115"/>
      <c r="AR34" s="116"/>
      <c r="AS34" s="110">
        <f>SUM(AS35)</f>
        <v>7</v>
      </c>
      <c r="AT34" s="111">
        <f>(AS34/AS$27)*100</f>
        <v>63.636363636363633</v>
      </c>
      <c r="AU34" s="112">
        <f>(AS34/$AS$51)*100</f>
        <v>29.166666666666668</v>
      </c>
      <c r="AV34" s="113">
        <f>SUM(AV35)</f>
        <v>4</v>
      </c>
      <c r="AW34" s="114">
        <f t="shared" ref="AW34:AW51" si="35">(AV34/AS34)*100</f>
        <v>57.142857142857139</v>
      </c>
      <c r="AX34" s="115">
        <f>(AV34/AS$27)*100</f>
        <v>36.363636363636367</v>
      </c>
      <c r="AY34" s="116">
        <f>(AV34/$AS$51)*100</f>
        <v>16.666666666666664</v>
      </c>
      <c r="AZ34" s="110"/>
      <c r="BA34" s="111"/>
      <c r="BB34" s="112"/>
      <c r="BC34" s="113"/>
      <c r="BD34" s="114"/>
      <c r="BE34" s="115"/>
      <c r="BF34" s="117"/>
      <c r="BG34" s="110">
        <f>SUM(BG35)</f>
        <v>4</v>
      </c>
      <c r="BH34" s="118">
        <f>SUM(BH35)</f>
        <v>0</v>
      </c>
      <c r="BI34" s="118">
        <f t="shared" si="14"/>
        <v>4</v>
      </c>
      <c r="BJ34" s="111">
        <f t="shared" si="28"/>
        <v>66.666666666666657</v>
      </c>
      <c r="BK34" s="112">
        <f>(BI34/$BI$51)*100</f>
        <v>5.4794520547945202</v>
      </c>
      <c r="BL34" s="113"/>
      <c r="BM34" s="119"/>
      <c r="BN34" s="115"/>
      <c r="BO34" s="120"/>
      <c r="BP34" s="110">
        <f>SUM(BP35)</f>
        <v>4</v>
      </c>
      <c r="BQ34" s="118">
        <f>SUM(BQ35)</f>
        <v>0</v>
      </c>
      <c r="BR34" s="118">
        <f t="shared" si="22"/>
        <v>4</v>
      </c>
      <c r="BS34" s="111">
        <f>(BR34/BR$27)*100</f>
        <v>57.142857142857139</v>
      </c>
      <c r="BT34" s="112">
        <f>(BR34/$BR$51)*100</f>
        <v>4.9382716049382713</v>
      </c>
      <c r="BU34" s="113">
        <f>SUM(BU35)</f>
        <v>0</v>
      </c>
      <c r="BV34" s="119">
        <f t="shared" si="25"/>
        <v>0</v>
      </c>
      <c r="BW34" s="115">
        <f>(BU34/BR$27)*100</f>
        <v>0</v>
      </c>
      <c r="BX34" s="120">
        <f>(BU34/$BR$51)*100</f>
        <v>0</v>
      </c>
      <c r="BY34" s="110">
        <f>SUM(BY35)</f>
        <v>3</v>
      </c>
      <c r="BZ34" s="118">
        <f>SUM(BZ35)</f>
        <v>0</v>
      </c>
      <c r="CA34" s="118">
        <f t="shared" si="32"/>
        <v>3</v>
      </c>
      <c r="CB34" s="111">
        <f>(CA34/CA$27)*100</f>
        <v>60</v>
      </c>
      <c r="CC34" s="112">
        <f>(CA34/$CA$51)*100</f>
        <v>4.838709677419355</v>
      </c>
      <c r="CD34" s="113">
        <f>SUM(CD35)</f>
        <v>0</v>
      </c>
      <c r="CE34" s="119">
        <f t="shared" si="33"/>
        <v>0</v>
      </c>
      <c r="CF34" s="115">
        <f>(CD34/CA$27)*100</f>
        <v>0</v>
      </c>
      <c r="CG34" s="120">
        <f t="shared" si="34"/>
        <v>0</v>
      </c>
      <c r="CH34" s="110">
        <f>SUM(CH35)</f>
        <v>9</v>
      </c>
      <c r="CI34" s="118">
        <f>SUM(CI35)</f>
        <v>0</v>
      </c>
      <c r="CJ34" s="118">
        <f t="shared" ref="CJ34:CJ35" si="36">SUM(CH34:CI34)</f>
        <v>9</v>
      </c>
      <c r="CK34" s="111">
        <f>(CJ34/CJ$27)*100</f>
        <v>69.230769230769226</v>
      </c>
      <c r="CL34" s="112">
        <f t="shared" si="8"/>
        <v>15.254237288135593</v>
      </c>
      <c r="CM34" s="113">
        <f>SUM(CM35)</f>
        <v>3</v>
      </c>
      <c r="CN34" s="119">
        <f t="shared" si="9"/>
        <v>33.333333333333329</v>
      </c>
      <c r="CO34" s="115">
        <f>(CM34/CJ$27)*100</f>
        <v>23.076923076923077</v>
      </c>
      <c r="CP34" s="120">
        <f t="shared" ref="CP34:CP41" si="37">(CM34/$CA$51)*100</f>
        <v>4.838709677419355</v>
      </c>
    </row>
    <row r="35" spans="1:94">
      <c r="A35" s="180">
        <v>30208</v>
      </c>
      <c r="B35" s="181" t="s">
        <v>198</v>
      </c>
      <c r="C35" s="123"/>
      <c r="D35" s="124"/>
      <c r="E35" s="125"/>
      <c r="F35" s="126"/>
      <c r="G35" s="127"/>
      <c r="H35" s="128"/>
      <c r="I35" s="129"/>
      <c r="J35" s="123"/>
      <c r="K35" s="124"/>
      <c r="L35" s="125"/>
      <c r="M35" s="126"/>
      <c r="N35" s="127"/>
      <c r="O35" s="128"/>
      <c r="P35" s="129"/>
      <c r="Q35" s="123"/>
      <c r="R35" s="124"/>
      <c r="S35" s="125"/>
      <c r="T35" s="126"/>
      <c r="U35" s="127"/>
      <c r="V35" s="128"/>
      <c r="W35" s="129"/>
      <c r="X35" s="123">
        <v>10</v>
      </c>
      <c r="Y35" s="124">
        <f t="shared" si="26"/>
        <v>66.666666666666657</v>
      </c>
      <c r="Z35" s="125">
        <f>(X35/$X$51)*100</f>
        <v>23.255813953488371</v>
      </c>
      <c r="AA35" s="126">
        <v>1</v>
      </c>
      <c r="AB35" s="127">
        <f>(AA35/X35)*100</f>
        <v>10</v>
      </c>
      <c r="AC35" s="128">
        <f>(AA35/X$27)*100</f>
        <v>6.666666666666667</v>
      </c>
      <c r="AD35" s="129">
        <f>(AA35/$X$51)*100</f>
        <v>2.3255813953488373</v>
      </c>
      <c r="AE35" s="123">
        <v>6</v>
      </c>
      <c r="AF35" s="124">
        <f t="shared" si="27"/>
        <v>50</v>
      </c>
      <c r="AG35" s="125">
        <f>(AE35/$AE$51)*100</f>
        <v>13.043478260869565</v>
      </c>
      <c r="AH35" s="126"/>
      <c r="AI35" s="127"/>
      <c r="AJ35" s="128"/>
      <c r="AK35" s="129"/>
      <c r="AL35" s="123"/>
      <c r="AM35" s="124"/>
      <c r="AN35" s="125"/>
      <c r="AO35" s="126"/>
      <c r="AP35" s="127"/>
      <c r="AQ35" s="128"/>
      <c r="AR35" s="129"/>
      <c r="AS35" s="123">
        <v>7</v>
      </c>
      <c r="AT35" s="124">
        <f>(AS35/AS$27)*100</f>
        <v>63.636363636363633</v>
      </c>
      <c r="AU35" s="125">
        <f>(AS35/$AS$51)*100</f>
        <v>29.166666666666668</v>
      </c>
      <c r="AV35" s="126">
        <v>4</v>
      </c>
      <c r="AW35" s="127">
        <f t="shared" si="35"/>
        <v>57.142857142857139</v>
      </c>
      <c r="AX35" s="128">
        <f>(AV35/AS$27)*100</f>
        <v>36.363636363636367</v>
      </c>
      <c r="AY35" s="129">
        <f>(AV35/$AS$51)*100</f>
        <v>16.666666666666664</v>
      </c>
      <c r="AZ35" s="123"/>
      <c r="BA35" s="124"/>
      <c r="BB35" s="125"/>
      <c r="BC35" s="126"/>
      <c r="BD35" s="127"/>
      <c r="BE35" s="128"/>
      <c r="BF35" s="130"/>
      <c r="BG35" s="123">
        <v>4</v>
      </c>
      <c r="BH35" s="131"/>
      <c r="BI35" s="131">
        <f t="shared" si="14"/>
        <v>4</v>
      </c>
      <c r="BJ35" s="124">
        <f t="shared" si="28"/>
        <v>66.666666666666657</v>
      </c>
      <c r="BK35" s="125">
        <f>(BI35/$BI$51)*100</f>
        <v>5.4794520547945202</v>
      </c>
      <c r="BL35" s="126">
        <f>BI35-4</f>
        <v>0</v>
      </c>
      <c r="BM35" s="132"/>
      <c r="BN35" s="128"/>
      <c r="BO35" s="133"/>
      <c r="BP35" s="123">
        <v>4</v>
      </c>
      <c r="BQ35" s="131"/>
      <c r="BR35" s="131">
        <f t="shared" si="22"/>
        <v>4</v>
      </c>
      <c r="BS35" s="124">
        <f>(BR35/BR$27)*100</f>
        <v>57.142857142857139</v>
      </c>
      <c r="BT35" s="125">
        <f>(BR35/$BR$51)*100</f>
        <v>4.9382716049382713</v>
      </c>
      <c r="BU35" s="126"/>
      <c r="BV35" s="132">
        <f t="shared" si="25"/>
        <v>0</v>
      </c>
      <c r="BW35" s="128">
        <f>(BU35/BR$27)*100</f>
        <v>0</v>
      </c>
      <c r="BX35" s="133">
        <f>(BU35/$BR$51)*100</f>
        <v>0</v>
      </c>
      <c r="BY35" s="123">
        <v>3</v>
      </c>
      <c r="BZ35" s="131"/>
      <c r="CA35" s="131">
        <f t="shared" si="32"/>
        <v>3</v>
      </c>
      <c r="CB35" s="124">
        <f>(CA35/CA$27)*100</f>
        <v>60</v>
      </c>
      <c r="CC35" s="125">
        <f>(CA35/$CA$51)*100</f>
        <v>4.838709677419355</v>
      </c>
      <c r="CD35" s="126">
        <f>CA35-3</f>
        <v>0</v>
      </c>
      <c r="CE35" s="132">
        <f t="shared" si="33"/>
        <v>0</v>
      </c>
      <c r="CF35" s="128">
        <f>(CD35/CA$27)*100</f>
        <v>0</v>
      </c>
      <c r="CG35" s="133">
        <f t="shared" si="34"/>
        <v>0</v>
      </c>
      <c r="CH35" s="123">
        <v>9</v>
      </c>
      <c r="CI35" s="131"/>
      <c r="CJ35" s="131">
        <f t="shared" si="36"/>
        <v>9</v>
      </c>
      <c r="CK35" s="124">
        <f>(CJ35/CJ$27)*100</f>
        <v>69.230769230769226</v>
      </c>
      <c r="CL35" s="125">
        <f t="shared" si="8"/>
        <v>15.254237288135593</v>
      </c>
      <c r="CM35" s="126">
        <f>CJ35-6</f>
        <v>3</v>
      </c>
      <c r="CN35" s="132">
        <f t="shared" si="9"/>
        <v>33.333333333333329</v>
      </c>
      <c r="CO35" s="128">
        <f>(CM35/CJ$27)*100</f>
        <v>23.076923076923077</v>
      </c>
      <c r="CP35" s="133">
        <f t="shared" si="37"/>
        <v>4.838709677419355</v>
      </c>
    </row>
    <row r="36" spans="1:94" s="109" customFormat="1">
      <c r="A36" s="439" t="s">
        <v>55</v>
      </c>
      <c r="B36" s="440"/>
      <c r="C36" s="98"/>
      <c r="D36" s="99"/>
      <c r="E36" s="100"/>
      <c r="F36" s="101"/>
      <c r="G36" s="102"/>
      <c r="H36" s="103"/>
      <c r="I36" s="104"/>
      <c r="J36" s="98"/>
      <c r="K36" s="99"/>
      <c r="L36" s="100"/>
      <c r="M36" s="101"/>
      <c r="N36" s="102"/>
      <c r="O36" s="103"/>
      <c r="P36" s="104"/>
      <c r="Q36" s="98"/>
      <c r="R36" s="99"/>
      <c r="S36" s="100"/>
      <c r="T36" s="101"/>
      <c r="U36" s="102"/>
      <c r="V36" s="103"/>
      <c r="W36" s="104"/>
      <c r="X36" s="98"/>
      <c r="Y36" s="99"/>
      <c r="Z36" s="100"/>
      <c r="AA36" s="101"/>
      <c r="AB36" s="102"/>
      <c r="AC36" s="103"/>
      <c r="AD36" s="104"/>
      <c r="AE36" s="98"/>
      <c r="AF36" s="99"/>
      <c r="AG36" s="100"/>
      <c r="AH36" s="101"/>
      <c r="AI36" s="102"/>
      <c r="AJ36" s="103"/>
      <c r="AK36" s="104"/>
      <c r="AL36" s="98"/>
      <c r="AM36" s="99"/>
      <c r="AN36" s="100"/>
      <c r="AO36" s="101"/>
      <c r="AP36" s="102"/>
      <c r="AQ36" s="103"/>
      <c r="AR36" s="104"/>
      <c r="AS36" s="98"/>
      <c r="AT36" s="99"/>
      <c r="AU36" s="100"/>
      <c r="AV36" s="101"/>
      <c r="AW36" s="102"/>
      <c r="AX36" s="103"/>
      <c r="AY36" s="104"/>
      <c r="AZ36" s="98">
        <f>SUM(AZ37)</f>
        <v>10</v>
      </c>
      <c r="BA36" s="99">
        <f>(AZ36/AZ$36)*100</f>
        <v>100</v>
      </c>
      <c r="BB36" s="100">
        <f>(AZ36/$AZ$51)*100</f>
        <v>17.543859649122805</v>
      </c>
      <c r="BC36" s="101"/>
      <c r="BD36" s="102"/>
      <c r="BE36" s="103"/>
      <c r="BF36" s="105"/>
      <c r="BG36" s="98"/>
      <c r="BH36" s="106"/>
      <c r="BI36" s="106"/>
      <c r="BJ36" s="99"/>
      <c r="BK36" s="100"/>
      <c r="BL36" s="101"/>
      <c r="BM36" s="107"/>
      <c r="BN36" s="103"/>
      <c r="BO36" s="108"/>
      <c r="BP36" s="98"/>
      <c r="BQ36" s="106"/>
      <c r="BR36" s="106"/>
      <c r="BS36" s="99"/>
      <c r="BT36" s="100"/>
      <c r="BU36" s="101"/>
      <c r="BV36" s="107"/>
      <c r="BW36" s="103"/>
      <c r="BX36" s="108"/>
      <c r="BY36" s="98">
        <f>SUM(BY37)</f>
        <v>3</v>
      </c>
      <c r="BZ36" s="106">
        <f>SUM(BZ37)</f>
        <v>0</v>
      </c>
      <c r="CA36" s="106">
        <f>SUM(BY36:BZ36)</f>
        <v>3</v>
      </c>
      <c r="CB36" s="99">
        <f>(CA36/CA$36)*100</f>
        <v>100</v>
      </c>
      <c r="CC36" s="100">
        <f>(CA36/$CA$51)*100</f>
        <v>4.838709677419355</v>
      </c>
      <c r="CD36" s="101">
        <f>SUM(CD37)</f>
        <v>1</v>
      </c>
      <c r="CE36" s="107">
        <f t="shared" ref="CE36:CE41" si="38">(CD36/CA36)*100</f>
        <v>33.333333333333329</v>
      </c>
      <c r="CF36" s="107">
        <f>(CD36/CA$36)*100</f>
        <v>33.333333333333329</v>
      </c>
      <c r="CG36" s="108">
        <f t="shared" si="34"/>
        <v>1.6129032258064515</v>
      </c>
      <c r="CH36" s="98">
        <f>SUM(CH37)</f>
        <v>1</v>
      </c>
      <c r="CI36" s="106">
        <f>SUM(CI37)</f>
        <v>0</v>
      </c>
      <c r="CJ36" s="106">
        <f>SUM(CH36:CI36)</f>
        <v>1</v>
      </c>
      <c r="CK36" s="99">
        <f>(CJ36/CJ$36)*100</f>
        <v>100</v>
      </c>
      <c r="CL36" s="100">
        <f>(CJ36/$CJ$51)*100</f>
        <v>1.6949152542372881</v>
      </c>
      <c r="CM36" s="101"/>
      <c r="CN36" s="107"/>
      <c r="CO36" s="107"/>
      <c r="CP36" s="108"/>
    </row>
    <row r="37" spans="1:94" s="83" customFormat="1">
      <c r="A37" s="441" t="s">
        <v>199</v>
      </c>
      <c r="B37" s="442"/>
      <c r="C37" s="110"/>
      <c r="D37" s="111"/>
      <c r="E37" s="112"/>
      <c r="F37" s="113"/>
      <c r="G37" s="114"/>
      <c r="H37" s="115"/>
      <c r="I37" s="116"/>
      <c r="J37" s="110"/>
      <c r="K37" s="111"/>
      <c r="L37" s="112"/>
      <c r="M37" s="113"/>
      <c r="N37" s="114"/>
      <c r="O37" s="115"/>
      <c r="P37" s="116"/>
      <c r="Q37" s="110"/>
      <c r="R37" s="111"/>
      <c r="S37" s="112"/>
      <c r="T37" s="113"/>
      <c r="U37" s="114"/>
      <c r="V37" s="115"/>
      <c r="W37" s="116"/>
      <c r="X37" s="110"/>
      <c r="Y37" s="111"/>
      <c r="Z37" s="112"/>
      <c r="AA37" s="113"/>
      <c r="AB37" s="114"/>
      <c r="AC37" s="115"/>
      <c r="AD37" s="116"/>
      <c r="AE37" s="110"/>
      <c r="AF37" s="111"/>
      <c r="AG37" s="112"/>
      <c r="AH37" s="113"/>
      <c r="AI37" s="114"/>
      <c r="AJ37" s="115"/>
      <c r="AK37" s="116"/>
      <c r="AL37" s="110"/>
      <c r="AM37" s="111"/>
      <c r="AN37" s="112"/>
      <c r="AO37" s="113"/>
      <c r="AP37" s="114"/>
      <c r="AQ37" s="115"/>
      <c r="AR37" s="116"/>
      <c r="AS37" s="110"/>
      <c r="AT37" s="111"/>
      <c r="AU37" s="112"/>
      <c r="AV37" s="113"/>
      <c r="AW37" s="114"/>
      <c r="AX37" s="115"/>
      <c r="AY37" s="116"/>
      <c r="AZ37" s="110">
        <f>SUM(AZ38)</f>
        <v>10</v>
      </c>
      <c r="BA37" s="111">
        <f>(AZ37/AZ$36)*100</f>
        <v>100</v>
      </c>
      <c r="BB37" s="112">
        <f>(AZ37/$AZ$51)*100</f>
        <v>17.543859649122805</v>
      </c>
      <c r="BC37" s="113"/>
      <c r="BD37" s="114"/>
      <c r="BE37" s="115"/>
      <c r="BF37" s="117"/>
      <c r="BG37" s="110"/>
      <c r="BH37" s="118"/>
      <c r="BI37" s="118"/>
      <c r="BJ37" s="111"/>
      <c r="BK37" s="112"/>
      <c r="BL37" s="113"/>
      <c r="BM37" s="119"/>
      <c r="BN37" s="115"/>
      <c r="BO37" s="120"/>
      <c r="BP37" s="110"/>
      <c r="BQ37" s="118"/>
      <c r="BR37" s="118"/>
      <c r="BS37" s="111"/>
      <c r="BT37" s="112"/>
      <c r="BU37" s="113"/>
      <c r="BV37" s="119"/>
      <c r="BW37" s="115"/>
      <c r="BX37" s="120"/>
      <c r="BY37" s="110">
        <f>SUM(BY38)</f>
        <v>3</v>
      </c>
      <c r="BZ37" s="118"/>
      <c r="CA37" s="118">
        <f t="shared" ref="CA37:CA38" si="39">SUM(BY37:BZ37)</f>
        <v>3</v>
      </c>
      <c r="CB37" s="111">
        <f t="shared" ref="CB37:CB38" si="40">(CA37/CA$36)*100</f>
        <v>100</v>
      </c>
      <c r="CC37" s="112">
        <f t="shared" ref="CC37:CC38" si="41">(CA37/$CA$51)*100</f>
        <v>4.838709677419355</v>
      </c>
      <c r="CD37" s="113">
        <f>SUM(CD38)</f>
        <v>1</v>
      </c>
      <c r="CE37" s="119">
        <f t="shared" si="38"/>
        <v>33.333333333333329</v>
      </c>
      <c r="CF37" s="115">
        <f>(CD37/CA$36)*100</f>
        <v>33.333333333333329</v>
      </c>
      <c r="CG37" s="120">
        <f t="shared" si="34"/>
        <v>1.6129032258064515</v>
      </c>
      <c r="CH37" s="110">
        <f>SUM(CH38)</f>
        <v>1</v>
      </c>
      <c r="CI37" s="118"/>
      <c r="CJ37" s="118">
        <f t="shared" ref="CJ37:CJ38" si="42">SUM(CH37:CI37)</f>
        <v>1</v>
      </c>
      <c r="CK37" s="111">
        <f t="shared" ref="CK37:CK38" si="43">(CJ37/CJ$36)*100</f>
        <v>100</v>
      </c>
      <c r="CL37" s="112">
        <f>(CJ37/$CJ$51)*100</f>
        <v>1.6949152542372881</v>
      </c>
      <c r="CM37" s="113"/>
      <c r="CN37" s="119"/>
      <c r="CO37" s="115"/>
      <c r="CP37" s="120"/>
    </row>
    <row r="38" spans="1:94">
      <c r="A38" s="180">
        <v>40000</v>
      </c>
      <c r="B38" s="122" t="s">
        <v>200</v>
      </c>
      <c r="C38" s="182"/>
      <c r="D38" s="183"/>
      <c r="E38" s="184"/>
      <c r="F38" s="185"/>
      <c r="G38" s="186"/>
      <c r="H38" s="187"/>
      <c r="I38" s="188"/>
      <c r="J38" s="182"/>
      <c r="K38" s="183"/>
      <c r="L38" s="184"/>
      <c r="M38" s="185"/>
      <c r="N38" s="186"/>
      <c r="O38" s="187"/>
      <c r="P38" s="188"/>
      <c r="Q38" s="182"/>
      <c r="R38" s="183"/>
      <c r="S38" s="184"/>
      <c r="T38" s="185"/>
      <c r="U38" s="186"/>
      <c r="V38" s="187"/>
      <c r="W38" s="188"/>
      <c r="X38" s="182"/>
      <c r="Y38" s="183"/>
      <c r="Z38" s="184"/>
      <c r="AA38" s="185"/>
      <c r="AB38" s="186"/>
      <c r="AC38" s="187"/>
      <c r="AD38" s="188"/>
      <c r="AE38" s="182"/>
      <c r="AF38" s="183"/>
      <c r="AG38" s="184"/>
      <c r="AH38" s="185"/>
      <c r="AI38" s="186"/>
      <c r="AJ38" s="187"/>
      <c r="AK38" s="188"/>
      <c r="AL38" s="182"/>
      <c r="AM38" s="183"/>
      <c r="AN38" s="184"/>
      <c r="AO38" s="185"/>
      <c r="AP38" s="186"/>
      <c r="AQ38" s="187"/>
      <c r="AR38" s="188"/>
      <c r="AS38" s="182"/>
      <c r="AT38" s="183"/>
      <c r="AU38" s="184"/>
      <c r="AV38" s="185"/>
      <c r="AW38" s="186"/>
      <c r="AX38" s="187"/>
      <c r="AY38" s="188"/>
      <c r="AZ38" s="182">
        <v>10</v>
      </c>
      <c r="BA38" s="183">
        <f>(AZ38/AZ$36)*100</f>
        <v>100</v>
      </c>
      <c r="BB38" s="184">
        <f>(AZ38/$AZ$51)*100</f>
        <v>17.543859649122805</v>
      </c>
      <c r="BC38" s="185"/>
      <c r="BD38" s="186"/>
      <c r="BE38" s="187"/>
      <c r="BF38" s="189"/>
      <c r="BG38" s="182"/>
      <c r="BH38" s="190"/>
      <c r="BI38" s="190"/>
      <c r="BJ38" s="183"/>
      <c r="BK38" s="184"/>
      <c r="BL38" s="185"/>
      <c r="BM38" s="191"/>
      <c r="BN38" s="187"/>
      <c r="BO38" s="192"/>
      <c r="BP38" s="182"/>
      <c r="BQ38" s="190"/>
      <c r="BR38" s="190"/>
      <c r="BS38" s="183"/>
      <c r="BT38" s="184"/>
      <c r="BU38" s="185"/>
      <c r="BV38" s="191"/>
      <c r="BW38" s="187"/>
      <c r="BX38" s="192"/>
      <c r="BY38" s="123">
        <v>3</v>
      </c>
      <c r="BZ38" s="190"/>
      <c r="CA38" s="131">
        <f t="shared" si="39"/>
        <v>3</v>
      </c>
      <c r="CB38" s="183">
        <f t="shared" si="40"/>
        <v>100</v>
      </c>
      <c r="CC38" s="184">
        <f t="shared" si="41"/>
        <v>4.838709677419355</v>
      </c>
      <c r="CD38" s="126">
        <f>CA38-2</f>
        <v>1</v>
      </c>
      <c r="CE38" s="132">
        <f t="shared" si="38"/>
        <v>33.333333333333329</v>
      </c>
      <c r="CF38" s="128">
        <f>(CD38/CA$36)*100</f>
        <v>33.333333333333329</v>
      </c>
      <c r="CG38" s="133">
        <f t="shared" si="34"/>
        <v>1.6129032258064515</v>
      </c>
      <c r="CH38" s="123">
        <v>1</v>
      </c>
      <c r="CI38" s="190"/>
      <c r="CJ38" s="131">
        <f t="shared" si="42"/>
        <v>1</v>
      </c>
      <c r="CK38" s="183">
        <f t="shared" si="43"/>
        <v>100</v>
      </c>
      <c r="CL38" s="184">
        <f t="shared" ref="CL38" si="44">(CJ38/$CJ$51)*100</f>
        <v>1.6949152542372881</v>
      </c>
      <c r="CM38" s="126"/>
      <c r="CN38" s="132"/>
      <c r="CO38" s="128"/>
      <c r="CP38" s="133"/>
    </row>
    <row r="39" spans="1:94" s="109" customFormat="1">
      <c r="A39" s="439" t="s">
        <v>58</v>
      </c>
      <c r="B39" s="440"/>
      <c r="C39" s="98"/>
      <c r="D39" s="99"/>
      <c r="E39" s="100"/>
      <c r="F39" s="101"/>
      <c r="G39" s="102"/>
      <c r="H39" s="103"/>
      <c r="I39" s="104"/>
      <c r="J39" s="98"/>
      <c r="K39" s="99"/>
      <c r="L39" s="100"/>
      <c r="M39" s="101"/>
      <c r="N39" s="102"/>
      <c r="O39" s="103"/>
      <c r="P39" s="104"/>
      <c r="Q39" s="98"/>
      <c r="R39" s="99"/>
      <c r="S39" s="100"/>
      <c r="T39" s="101"/>
      <c r="U39" s="102"/>
      <c r="V39" s="103"/>
      <c r="W39" s="104"/>
      <c r="X39" s="98"/>
      <c r="Y39" s="99"/>
      <c r="Z39" s="100"/>
      <c r="AA39" s="101"/>
      <c r="AB39" s="102"/>
      <c r="AC39" s="103"/>
      <c r="AD39" s="104"/>
      <c r="AE39" s="98"/>
      <c r="AF39" s="99"/>
      <c r="AG39" s="100"/>
      <c r="AH39" s="101"/>
      <c r="AI39" s="102"/>
      <c r="AJ39" s="103"/>
      <c r="AK39" s="104"/>
      <c r="AL39" s="98"/>
      <c r="AM39" s="99"/>
      <c r="AN39" s="100"/>
      <c r="AO39" s="101"/>
      <c r="AP39" s="102"/>
      <c r="AQ39" s="103"/>
      <c r="AR39" s="104"/>
      <c r="AS39" s="98"/>
      <c r="AT39" s="99"/>
      <c r="AU39" s="100"/>
      <c r="AV39" s="101"/>
      <c r="AW39" s="102"/>
      <c r="AX39" s="103"/>
      <c r="AY39" s="104"/>
      <c r="AZ39" s="98"/>
      <c r="BA39" s="99"/>
      <c r="BB39" s="100"/>
      <c r="BC39" s="101"/>
      <c r="BD39" s="102"/>
      <c r="BE39" s="103"/>
      <c r="BF39" s="105"/>
      <c r="BG39" s="98"/>
      <c r="BH39" s="106"/>
      <c r="BI39" s="106"/>
      <c r="BJ39" s="99"/>
      <c r="BK39" s="100"/>
      <c r="BL39" s="101"/>
      <c r="BM39" s="107"/>
      <c r="BN39" s="103"/>
      <c r="BO39" s="108"/>
      <c r="BP39" s="98">
        <f>SUM(BP40)</f>
        <v>13</v>
      </c>
      <c r="BQ39" s="106">
        <f>SUM(BQ40)</f>
        <v>0</v>
      </c>
      <c r="BR39" s="106">
        <f>SUM(BP39:BQ39)</f>
        <v>13</v>
      </c>
      <c r="BS39" s="99">
        <f>(BR39/BR$39)*100</f>
        <v>100</v>
      </c>
      <c r="BT39" s="100">
        <f t="shared" ref="BT39:BT46" si="45">(BR39/$BR$51)*100</f>
        <v>16.049382716049383</v>
      </c>
      <c r="BU39" s="101">
        <f>SUM(BU40)</f>
        <v>2</v>
      </c>
      <c r="BV39" s="107">
        <f>(BU39/BR39)*100</f>
        <v>15.384615384615385</v>
      </c>
      <c r="BW39" s="103">
        <f>(BU39/BR$39)*100</f>
        <v>15.384615384615385</v>
      </c>
      <c r="BX39" s="108">
        <f t="shared" ref="BX39:BX46" si="46">(BU39/$BR$51)*100</f>
        <v>2.4691358024691357</v>
      </c>
      <c r="BY39" s="98">
        <f>SUM(BY40)</f>
        <v>8</v>
      </c>
      <c r="BZ39" s="106">
        <f>SUM(BZ40)</f>
        <v>0</v>
      </c>
      <c r="CA39" s="106">
        <f>SUM(BY39:BZ39)</f>
        <v>8</v>
      </c>
      <c r="CB39" s="99">
        <f>(CA39/CA$39)*100</f>
        <v>100</v>
      </c>
      <c r="CC39" s="100">
        <f>(CA39/$CA$51)*100</f>
        <v>12.903225806451612</v>
      </c>
      <c r="CD39" s="101">
        <f>SUM(CD40)</f>
        <v>1</v>
      </c>
      <c r="CE39" s="107">
        <f t="shared" si="38"/>
        <v>12.5</v>
      </c>
      <c r="CF39" s="103">
        <f>(CD39/CA$39)*100</f>
        <v>12.5</v>
      </c>
      <c r="CG39" s="108">
        <f t="shared" ref="CG39:CG46" si="47">(CD39/$CA$51)*100</f>
        <v>1.6129032258064515</v>
      </c>
      <c r="CH39" s="98">
        <f>SUM(CH40)</f>
        <v>6</v>
      </c>
      <c r="CI39" s="106">
        <f>SUM(CI40)</f>
        <v>0</v>
      </c>
      <c r="CJ39" s="106">
        <f>SUM(CH39:CI39)</f>
        <v>6</v>
      </c>
      <c r="CK39" s="99">
        <f>(CJ39/CJ$39)*100</f>
        <v>100</v>
      </c>
      <c r="CL39" s="100">
        <f t="shared" si="8"/>
        <v>10.16949152542373</v>
      </c>
      <c r="CM39" s="101">
        <f>SUM(CM40)</f>
        <v>0</v>
      </c>
      <c r="CN39" s="107">
        <f t="shared" si="9"/>
        <v>0</v>
      </c>
      <c r="CO39" s="103">
        <f>(CM39/CJ$39)*100</f>
        <v>0</v>
      </c>
      <c r="CP39" s="108">
        <f t="shared" si="37"/>
        <v>0</v>
      </c>
    </row>
    <row r="40" spans="1:94" s="83" customFormat="1">
      <c r="A40" s="441" t="s">
        <v>197</v>
      </c>
      <c r="B40" s="442"/>
      <c r="C40" s="110"/>
      <c r="D40" s="111"/>
      <c r="E40" s="112"/>
      <c r="F40" s="113"/>
      <c r="G40" s="114"/>
      <c r="H40" s="115"/>
      <c r="I40" s="116"/>
      <c r="J40" s="110"/>
      <c r="K40" s="111"/>
      <c r="L40" s="112"/>
      <c r="M40" s="113"/>
      <c r="N40" s="114"/>
      <c r="O40" s="115"/>
      <c r="P40" s="116"/>
      <c r="Q40" s="110"/>
      <c r="R40" s="111"/>
      <c r="S40" s="112"/>
      <c r="T40" s="113"/>
      <c r="U40" s="114"/>
      <c r="V40" s="115"/>
      <c r="W40" s="116"/>
      <c r="X40" s="110"/>
      <c r="Y40" s="111"/>
      <c r="Z40" s="112"/>
      <c r="AA40" s="113"/>
      <c r="AB40" s="114"/>
      <c r="AC40" s="115"/>
      <c r="AD40" s="116"/>
      <c r="AE40" s="110"/>
      <c r="AF40" s="111"/>
      <c r="AG40" s="112"/>
      <c r="AH40" s="113"/>
      <c r="AI40" s="114"/>
      <c r="AJ40" s="115"/>
      <c r="AK40" s="116"/>
      <c r="AL40" s="110"/>
      <c r="AM40" s="111"/>
      <c r="AN40" s="112"/>
      <c r="AO40" s="113"/>
      <c r="AP40" s="114"/>
      <c r="AQ40" s="115"/>
      <c r="AR40" s="116"/>
      <c r="AS40" s="110"/>
      <c r="AT40" s="111"/>
      <c r="AU40" s="112"/>
      <c r="AV40" s="113"/>
      <c r="AW40" s="114"/>
      <c r="AX40" s="115"/>
      <c r="AY40" s="116"/>
      <c r="AZ40" s="110"/>
      <c r="BA40" s="111"/>
      <c r="BB40" s="112"/>
      <c r="BC40" s="113"/>
      <c r="BD40" s="114"/>
      <c r="BE40" s="115"/>
      <c r="BF40" s="117"/>
      <c r="BG40" s="110"/>
      <c r="BH40" s="118"/>
      <c r="BI40" s="118"/>
      <c r="BJ40" s="111"/>
      <c r="BK40" s="112"/>
      <c r="BL40" s="113"/>
      <c r="BM40" s="119"/>
      <c r="BN40" s="115"/>
      <c r="BO40" s="120"/>
      <c r="BP40" s="110">
        <f>SUM(BP41)</f>
        <v>13</v>
      </c>
      <c r="BQ40" s="118">
        <f>SUM(BQ41)</f>
        <v>0</v>
      </c>
      <c r="BR40" s="118">
        <f>SUM(BP40:BQ40)</f>
        <v>13</v>
      </c>
      <c r="BS40" s="111">
        <f>(BR40/BR$39)*100</f>
        <v>100</v>
      </c>
      <c r="BT40" s="112">
        <f t="shared" si="45"/>
        <v>16.049382716049383</v>
      </c>
      <c r="BU40" s="113">
        <f>SUM(BU41)</f>
        <v>2</v>
      </c>
      <c r="BV40" s="119">
        <f>(BU40/BR40)*100</f>
        <v>15.384615384615385</v>
      </c>
      <c r="BW40" s="115">
        <f>(BU40/BR$39)*100</f>
        <v>15.384615384615385</v>
      </c>
      <c r="BX40" s="120">
        <f t="shared" si="46"/>
        <v>2.4691358024691357</v>
      </c>
      <c r="BY40" s="110">
        <f>SUM(BY41)</f>
        <v>8</v>
      </c>
      <c r="BZ40" s="118">
        <f>SUM(BZ41)</f>
        <v>0</v>
      </c>
      <c r="CA40" s="118">
        <f>SUM(BY40:BZ40)</f>
        <v>8</v>
      </c>
      <c r="CB40" s="111">
        <f>(CA40/CA$39)*100</f>
        <v>100</v>
      </c>
      <c r="CC40" s="112">
        <f>(CA40/$CA$51)*100</f>
        <v>12.903225806451612</v>
      </c>
      <c r="CD40" s="113">
        <f>SUM(CD41)</f>
        <v>1</v>
      </c>
      <c r="CE40" s="119">
        <f t="shared" si="38"/>
        <v>12.5</v>
      </c>
      <c r="CF40" s="115">
        <f>(CD40/CA$39)*100</f>
        <v>12.5</v>
      </c>
      <c r="CG40" s="120">
        <f t="shared" si="47"/>
        <v>1.6129032258064515</v>
      </c>
      <c r="CH40" s="110">
        <f>SUM(CH41)</f>
        <v>6</v>
      </c>
      <c r="CI40" s="118">
        <f>SUM(CI41)</f>
        <v>0</v>
      </c>
      <c r="CJ40" s="118">
        <f>SUM(CH40:CI40)</f>
        <v>6</v>
      </c>
      <c r="CK40" s="111">
        <f>(CJ40/CJ$39)*100</f>
        <v>100</v>
      </c>
      <c r="CL40" s="112">
        <f t="shared" si="8"/>
        <v>10.16949152542373</v>
      </c>
      <c r="CM40" s="113">
        <f>SUM(CM41)</f>
        <v>0</v>
      </c>
      <c r="CN40" s="119">
        <f t="shared" si="9"/>
        <v>0</v>
      </c>
      <c r="CO40" s="115">
        <f>(CM40/CJ$39)*100</f>
        <v>0</v>
      </c>
      <c r="CP40" s="120">
        <f t="shared" si="37"/>
        <v>0</v>
      </c>
    </row>
    <row r="41" spans="1:94">
      <c r="A41" s="180">
        <v>50108</v>
      </c>
      <c r="B41" s="122" t="s">
        <v>214</v>
      </c>
      <c r="C41" s="182"/>
      <c r="D41" s="183"/>
      <c r="E41" s="184"/>
      <c r="F41" s="185"/>
      <c r="G41" s="186"/>
      <c r="H41" s="187"/>
      <c r="I41" s="188"/>
      <c r="J41" s="182"/>
      <c r="K41" s="183"/>
      <c r="L41" s="184"/>
      <c r="M41" s="185"/>
      <c r="N41" s="186"/>
      <c r="O41" s="187"/>
      <c r="P41" s="188"/>
      <c r="Q41" s="182"/>
      <c r="R41" s="183"/>
      <c r="S41" s="184"/>
      <c r="T41" s="185"/>
      <c r="U41" s="186"/>
      <c r="V41" s="187"/>
      <c r="W41" s="188"/>
      <c r="X41" s="182"/>
      <c r="Y41" s="183"/>
      <c r="Z41" s="184"/>
      <c r="AA41" s="185"/>
      <c r="AB41" s="186"/>
      <c r="AC41" s="187"/>
      <c r="AD41" s="188"/>
      <c r="AE41" s="182"/>
      <c r="AF41" s="183"/>
      <c r="AG41" s="184"/>
      <c r="AH41" s="185"/>
      <c r="AI41" s="186"/>
      <c r="AJ41" s="187"/>
      <c r="AK41" s="188"/>
      <c r="AL41" s="182"/>
      <c r="AM41" s="183"/>
      <c r="AN41" s="184"/>
      <c r="AO41" s="185"/>
      <c r="AP41" s="186"/>
      <c r="AQ41" s="187"/>
      <c r="AR41" s="188"/>
      <c r="AS41" s="182"/>
      <c r="AT41" s="183"/>
      <c r="AU41" s="184"/>
      <c r="AV41" s="185"/>
      <c r="AW41" s="186"/>
      <c r="AX41" s="187"/>
      <c r="AY41" s="188"/>
      <c r="AZ41" s="182"/>
      <c r="BA41" s="183"/>
      <c r="BB41" s="184"/>
      <c r="BC41" s="185"/>
      <c r="BD41" s="186"/>
      <c r="BE41" s="187"/>
      <c r="BF41" s="189"/>
      <c r="BG41" s="182"/>
      <c r="BH41" s="190"/>
      <c r="BI41" s="190"/>
      <c r="BJ41" s="183"/>
      <c r="BK41" s="184"/>
      <c r="BL41" s="185"/>
      <c r="BM41" s="191"/>
      <c r="BN41" s="187"/>
      <c r="BO41" s="192"/>
      <c r="BP41" s="123">
        <v>13</v>
      </c>
      <c r="BQ41" s="131"/>
      <c r="BR41" s="131">
        <f>SUM(BP41:BQ41)</f>
        <v>13</v>
      </c>
      <c r="BS41" s="124">
        <f>(BR41/BR$39)*100</f>
        <v>100</v>
      </c>
      <c r="BT41" s="125">
        <f t="shared" si="45"/>
        <v>16.049382716049383</v>
      </c>
      <c r="BU41" s="126">
        <f>BR41-11</f>
        <v>2</v>
      </c>
      <c r="BV41" s="132">
        <f>(BU41/BR41)*100</f>
        <v>15.384615384615385</v>
      </c>
      <c r="BW41" s="128">
        <f>(BU41/BR$39)*100</f>
        <v>15.384615384615385</v>
      </c>
      <c r="BX41" s="133">
        <f>(BU41/$BR$51)*100</f>
        <v>2.4691358024691357</v>
      </c>
      <c r="BY41" s="123">
        <v>8</v>
      </c>
      <c r="BZ41" s="131"/>
      <c r="CA41" s="131">
        <f>SUM(BY41:BZ41)</f>
        <v>8</v>
      </c>
      <c r="CB41" s="124">
        <f>(CA41/CA$39)*100</f>
        <v>100</v>
      </c>
      <c r="CC41" s="125">
        <f>(CA41/$CA$51)*100</f>
        <v>12.903225806451612</v>
      </c>
      <c r="CD41" s="126">
        <f>CA41-7</f>
        <v>1</v>
      </c>
      <c r="CE41" s="132">
        <f t="shared" si="38"/>
        <v>12.5</v>
      </c>
      <c r="CF41" s="128">
        <f>(CD41/CA$39)*100</f>
        <v>12.5</v>
      </c>
      <c r="CG41" s="133">
        <f t="shared" si="47"/>
        <v>1.6129032258064515</v>
      </c>
      <c r="CH41" s="123">
        <v>6</v>
      </c>
      <c r="CI41" s="131"/>
      <c r="CJ41" s="131">
        <f>SUM(CH41:CI41)</f>
        <v>6</v>
      </c>
      <c r="CK41" s="124">
        <f>(CJ41/CJ$39)*100</f>
        <v>100</v>
      </c>
      <c r="CL41" s="125">
        <f t="shared" si="8"/>
        <v>10.16949152542373</v>
      </c>
      <c r="CM41" s="126">
        <f>CJ41-6</f>
        <v>0</v>
      </c>
      <c r="CN41" s="132">
        <f t="shared" si="9"/>
        <v>0</v>
      </c>
      <c r="CO41" s="128">
        <f>(CM41/CJ$39)*100</f>
        <v>0</v>
      </c>
      <c r="CP41" s="133">
        <f t="shared" si="37"/>
        <v>0</v>
      </c>
    </row>
    <row r="42" spans="1:94" s="109" customFormat="1">
      <c r="A42" s="439" t="s">
        <v>73</v>
      </c>
      <c r="B42" s="440"/>
      <c r="C42" s="98">
        <f>SUM(C43)</f>
        <v>9</v>
      </c>
      <c r="D42" s="99">
        <f>(C42/C$42)*100</f>
        <v>100</v>
      </c>
      <c r="E42" s="100">
        <f t="shared" ref="E42:E48" si="48">(C42/$C$51)*100</f>
        <v>12.676056338028168</v>
      </c>
      <c r="F42" s="101"/>
      <c r="G42" s="102"/>
      <c r="H42" s="103"/>
      <c r="I42" s="104"/>
      <c r="J42" s="98">
        <f>SUM(J43)</f>
        <v>4</v>
      </c>
      <c r="K42" s="99">
        <f>(J42/J$42)*100</f>
        <v>100</v>
      </c>
      <c r="L42" s="100">
        <f t="shared" ref="L42:L48" si="49">(J42/$J$51)*100</f>
        <v>5.8823529411764701</v>
      </c>
      <c r="M42" s="101">
        <f>SUM(M43)</f>
        <v>3</v>
      </c>
      <c r="N42" s="102">
        <f t="shared" ref="N42:N48" si="50">(M42/J42)*100</f>
        <v>75</v>
      </c>
      <c r="O42" s="103">
        <f>(M42/J$42)*100</f>
        <v>75</v>
      </c>
      <c r="P42" s="104">
        <f t="shared" ref="P42:P48" si="51">(M42/$J$51)*100</f>
        <v>4.4117647058823533</v>
      </c>
      <c r="Q42" s="98">
        <f>SUM(Q43)</f>
        <v>6</v>
      </c>
      <c r="R42" s="99">
        <f>(Q42/Q$42)*100</f>
        <v>100</v>
      </c>
      <c r="S42" s="100">
        <f t="shared" ref="S42:S48" si="52">(Q42/$Q$51)*100</f>
        <v>12.76595744680851</v>
      </c>
      <c r="T42" s="101">
        <f>SUM(T43)</f>
        <v>4</v>
      </c>
      <c r="U42" s="102">
        <f t="shared" ref="U42:U48" si="53">(T42/Q42)*100</f>
        <v>66.666666666666657</v>
      </c>
      <c r="V42" s="103">
        <f>(T42/Q$42)*100</f>
        <v>66.666666666666657</v>
      </c>
      <c r="W42" s="104">
        <f t="shared" ref="W42:W48" si="54">(T42/$Q$51)*100</f>
        <v>8.5106382978723403</v>
      </c>
      <c r="X42" s="98">
        <f>SUM(X43)</f>
        <v>7</v>
      </c>
      <c r="Y42" s="99">
        <f>(X42/X$42)*100</f>
        <v>100</v>
      </c>
      <c r="Z42" s="100">
        <f t="shared" ref="Z42:Z48" si="55">(X42/$X$51)*100</f>
        <v>16.279069767441861</v>
      </c>
      <c r="AA42" s="101">
        <f>SUM(AA43)</f>
        <v>2</v>
      </c>
      <c r="AB42" s="102">
        <f t="shared" ref="AB42:AB47" si="56">(AA42/X42)*100</f>
        <v>28.571428571428569</v>
      </c>
      <c r="AC42" s="103">
        <f>(AA42/X$42)*100</f>
        <v>28.571428571428569</v>
      </c>
      <c r="AD42" s="104">
        <f t="shared" ref="AD42:AD47" si="57">(AA42/$X$51)*100</f>
        <v>4.6511627906976747</v>
      </c>
      <c r="AE42" s="98">
        <f>SUM(AE43)</f>
        <v>5</v>
      </c>
      <c r="AF42" s="99">
        <f>(AE42/AE$42)*100</f>
        <v>100</v>
      </c>
      <c r="AG42" s="100">
        <f t="shared" ref="AG42:AG48" si="58">(AE42/$AE$51)*100</f>
        <v>10.869565217391305</v>
      </c>
      <c r="AH42" s="101"/>
      <c r="AI42" s="102"/>
      <c r="AJ42" s="103"/>
      <c r="AK42" s="104"/>
      <c r="AL42" s="98">
        <f>SUM(AL43)</f>
        <v>9</v>
      </c>
      <c r="AM42" s="99">
        <f>(AL42/AL$42)*100</f>
        <v>100</v>
      </c>
      <c r="AN42" s="100">
        <f t="shared" ref="AN42:AN48" si="59">(AL42/$AL$51)*100</f>
        <v>29.032258064516132</v>
      </c>
      <c r="AO42" s="101">
        <f>SUM(AO43)</f>
        <v>3</v>
      </c>
      <c r="AP42" s="102">
        <f>(AO42/AL42)*100</f>
        <v>33.333333333333329</v>
      </c>
      <c r="AQ42" s="103">
        <f>(AO42/AL$42)*100</f>
        <v>33.333333333333329</v>
      </c>
      <c r="AR42" s="104">
        <f>(AO42/$AL$51)*100</f>
        <v>9.67741935483871</v>
      </c>
      <c r="AS42" s="98">
        <f>SUM(AS43)</f>
        <v>3</v>
      </c>
      <c r="AT42" s="99">
        <f>(AS42/AS$42)*100</f>
        <v>100</v>
      </c>
      <c r="AU42" s="100">
        <f t="shared" ref="AU42:AU46" si="60">(AS42/$AS$51)*100</f>
        <v>12.5</v>
      </c>
      <c r="AV42" s="101">
        <f>SUM(AV43)</f>
        <v>2</v>
      </c>
      <c r="AW42" s="102">
        <f t="shared" si="35"/>
        <v>66.666666666666657</v>
      </c>
      <c r="AX42" s="103">
        <f>(AV42/AS$42)*100</f>
        <v>66.666666666666657</v>
      </c>
      <c r="AY42" s="104">
        <f t="shared" ref="AY42:AY46" si="61">(AV42/$AS$51)*100</f>
        <v>8.3333333333333321</v>
      </c>
      <c r="AZ42" s="98">
        <f>SUM(AZ43)</f>
        <v>3</v>
      </c>
      <c r="BA42" s="99">
        <f>(AZ42/AZ$42)*100</f>
        <v>100</v>
      </c>
      <c r="BB42" s="100">
        <f t="shared" ref="BB42:BB46" si="62">(AZ42/$AZ$51)*100</f>
        <v>5.2631578947368416</v>
      </c>
      <c r="BC42" s="101"/>
      <c r="BD42" s="102"/>
      <c r="BE42" s="103"/>
      <c r="BF42" s="105"/>
      <c r="BG42" s="98">
        <f>SUM(BG43)</f>
        <v>2</v>
      </c>
      <c r="BH42" s="106">
        <f>SUM(BH43)</f>
        <v>0</v>
      </c>
      <c r="BI42" s="106">
        <f t="shared" si="14"/>
        <v>2</v>
      </c>
      <c r="BJ42" s="99">
        <f>(BI42/BI$42)*100</f>
        <v>100</v>
      </c>
      <c r="BK42" s="100">
        <f t="shared" ref="BK42:BK46" si="63">(BI42/$BI$51)*100</f>
        <v>2.7397260273972601</v>
      </c>
      <c r="BL42" s="101"/>
      <c r="BM42" s="107"/>
      <c r="BN42" s="103"/>
      <c r="BO42" s="108"/>
      <c r="BP42" s="98">
        <f>SUM(BP43)</f>
        <v>3</v>
      </c>
      <c r="BQ42" s="106">
        <f>BQ43</f>
        <v>0</v>
      </c>
      <c r="BR42" s="106">
        <f t="shared" si="22"/>
        <v>3</v>
      </c>
      <c r="BS42" s="99">
        <f>(BR42/BR$42)*100</f>
        <v>100</v>
      </c>
      <c r="BT42" s="100">
        <f t="shared" si="45"/>
        <v>3.7037037037037033</v>
      </c>
      <c r="BU42" s="101"/>
      <c r="BV42" s="107"/>
      <c r="BW42" s="103"/>
      <c r="BX42" s="108"/>
      <c r="BY42" s="98"/>
      <c r="BZ42" s="106"/>
      <c r="CA42" s="106"/>
      <c r="CB42" s="99"/>
      <c r="CC42" s="100"/>
      <c r="CD42" s="101"/>
      <c r="CE42" s="107"/>
      <c r="CF42" s="103"/>
      <c r="CG42" s="108"/>
      <c r="CH42" s="98">
        <f>SUM(CH43)</f>
        <v>1</v>
      </c>
      <c r="CI42" s="106">
        <f>SUM(CI43)</f>
        <v>0</v>
      </c>
      <c r="CJ42" s="106">
        <f t="shared" ref="CJ42:CJ44" si="64">SUM(CH42:CI42)</f>
        <v>1</v>
      </c>
      <c r="CK42" s="99">
        <f>(CJ42/CJ$42)*100</f>
        <v>100</v>
      </c>
      <c r="CL42" s="100">
        <f t="shared" si="8"/>
        <v>1.6949152542372881</v>
      </c>
      <c r="CM42" s="101"/>
      <c r="CN42" s="107"/>
      <c r="CO42" s="103"/>
      <c r="CP42" s="108"/>
    </row>
    <row r="43" spans="1:94" s="83" customFormat="1">
      <c r="A43" s="441" t="s">
        <v>201</v>
      </c>
      <c r="B43" s="442"/>
      <c r="C43" s="110">
        <f>SUM(C44)</f>
        <v>9</v>
      </c>
      <c r="D43" s="111">
        <f>(C43/C$42)*100</f>
        <v>100</v>
      </c>
      <c r="E43" s="112">
        <f t="shared" si="48"/>
        <v>12.676056338028168</v>
      </c>
      <c r="F43" s="113"/>
      <c r="G43" s="114"/>
      <c r="H43" s="115"/>
      <c r="I43" s="116"/>
      <c r="J43" s="110">
        <f>SUM(J44)</f>
        <v>4</v>
      </c>
      <c r="K43" s="111">
        <f>(J43/J$42)*100</f>
        <v>100</v>
      </c>
      <c r="L43" s="112">
        <f t="shared" si="49"/>
        <v>5.8823529411764701</v>
      </c>
      <c r="M43" s="113">
        <f>SUM(M44)</f>
        <v>3</v>
      </c>
      <c r="N43" s="114">
        <f t="shared" si="50"/>
        <v>75</v>
      </c>
      <c r="O43" s="115">
        <f>(M43/J$42)*100</f>
        <v>75</v>
      </c>
      <c r="P43" s="116">
        <f t="shared" si="51"/>
        <v>4.4117647058823533</v>
      </c>
      <c r="Q43" s="110">
        <f>SUM(Q44)</f>
        <v>6</v>
      </c>
      <c r="R43" s="111">
        <f>(Q43/Q$42)*100</f>
        <v>100</v>
      </c>
      <c r="S43" s="112">
        <f t="shared" si="52"/>
        <v>12.76595744680851</v>
      </c>
      <c r="T43" s="113">
        <f>SUM(T44)</f>
        <v>4</v>
      </c>
      <c r="U43" s="114">
        <f t="shared" si="53"/>
        <v>66.666666666666657</v>
      </c>
      <c r="V43" s="115">
        <f>(T43/Q$42)*100</f>
        <v>66.666666666666657</v>
      </c>
      <c r="W43" s="116">
        <f t="shared" si="54"/>
        <v>8.5106382978723403</v>
      </c>
      <c r="X43" s="110">
        <f>SUM(X44)</f>
        <v>7</v>
      </c>
      <c r="Y43" s="111">
        <f>(X43/X$42)*100</f>
        <v>100</v>
      </c>
      <c r="Z43" s="112">
        <f t="shared" si="55"/>
        <v>16.279069767441861</v>
      </c>
      <c r="AA43" s="113">
        <f>SUM(AA44)</f>
        <v>2</v>
      </c>
      <c r="AB43" s="114">
        <f t="shared" si="56"/>
        <v>28.571428571428569</v>
      </c>
      <c r="AC43" s="115">
        <f>(AA43/X$42)*100</f>
        <v>28.571428571428569</v>
      </c>
      <c r="AD43" s="116">
        <f t="shared" si="57"/>
        <v>4.6511627906976747</v>
      </c>
      <c r="AE43" s="110">
        <f>SUM(AE44)</f>
        <v>5</v>
      </c>
      <c r="AF43" s="111">
        <f>(AE43/AE$42)*100</f>
        <v>100</v>
      </c>
      <c r="AG43" s="112">
        <f t="shared" si="58"/>
        <v>10.869565217391305</v>
      </c>
      <c r="AH43" s="113"/>
      <c r="AI43" s="114"/>
      <c r="AJ43" s="115"/>
      <c r="AK43" s="116"/>
      <c r="AL43" s="110">
        <f>SUM(AL44)</f>
        <v>9</v>
      </c>
      <c r="AM43" s="111">
        <f>(AL43/AL$42)*100</f>
        <v>100</v>
      </c>
      <c r="AN43" s="112">
        <f t="shared" si="59"/>
        <v>29.032258064516132</v>
      </c>
      <c r="AO43" s="113">
        <f>SUM(AO44)</f>
        <v>3</v>
      </c>
      <c r="AP43" s="114">
        <f>(AO43/AL43)*100</f>
        <v>33.333333333333329</v>
      </c>
      <c r="AQ43" s="115">
        <f>(AO43/AL$42)*100</f>
        <v>33.333333333333329</v>
      </c>
      <c r="AR43" s="116">
        <f>(AO43/$AL$51)*100</f>
        <v>9.67741935483871</v>
      </c>
      <c r="AS43" s="110">
        <f>SUM(AS44)</f>
        <v>3</v>
      </c>
      <c r="AT43" s="111">
        <f>(AS43/AS$42)*100</f>
        <v>100</v>
      </c>
      <c r="AU43" s="112">
        <f t="shared" si="60"/>
        <v>12.5</v>
      </c>
      <c r="AV43" s="113">
        <f>SUM(AV44)</f>
        <v>2</v>
      </c>
      <c r="AW43" s="114">
        <f t="shared" si="35"/>
        <v>66.666666666666657</v>
      </c>
      <c r="AX43" s="115">
        <f>(AV43/AS$42)*100</f>
        <v>66.666666666666657</v>
      </c>
      <c r="AY43" s="116">
        <f t="shared" si="61"/>
        <v>8.3333333333333321</v>
      </c>
      <c r="AZ43" s="110">
        <f>SUM(AZ44)</f>
        <v>3</v>
      </c>
      <c r="BA43" s="111">
        <f>(AZ43/AZ$42)*100</f>
        <v>100</v>
      </c>
      <c r="BB43" s="112">
        <f t="shared" si="62"/>
        <v>5.2631578947368416</v>
      </c>
      <c r="BC43" s="113"/>
      <c r="BD43" s="114"/>
      <c r="BE43" s="115"/>
      <c r="BF43" s="117"/>
      <c r="BG43" s="110">
        <f>SUM(BG44)</f>
        <v>2</v>
      </c>
      <c r="BH43" s="118">
        <f>SUM(BH44)</f>
        <v>0</v>
      </c>
      <c r="BI43" s="118">
        <f t="shared" si="14"/>
        <v>2</v>
      </c>
      <c r="BJ43" s="111">
        <f>(BI43/BI$42)*100</f>
        <v>100</v>
      </c>
      <c r="BK43" s="112">
        <f t="shared" si="63"/>
        <v>2.7397260273972601</v>
      </c>
      <c r="BL43" s="113"/>
      <c r="BM43" s="119"/>
      <c r="BN43" s="115"/>
      <c r="BO43" s="120"/>
      <c r="BP43" s="110">
        <f>SUM(BP44)</f>
        <v>3</v>
      </c>
      <c r="BQ43" s="118">
        <f>SUM(BQ44)</f>
        <v>0</v>
      </c>
      <c r="BR43" s="118">
        <f t="shared" si="22"/>
        <v>3</v>
      </c>
      <c r="BS43" s="111">
        <f>(BR43/BR$42)*100</f>
        <v>100</v>
      </c>
      <c r="BT43" s="112">
        <f t="shared" si="45"/>
        <v>3.7037037037037033</v>
      </c>
      <c r="BU43" s="113"/>
      <c r="BV43" s="119"/>
      <c r="BW43" s="115"/>
      <c r="BX43" s="120"/>
      <c r="BY43" s="110"/>
      <c r="BZ43" s="118"/>
      <c r="CA43" s="118"/>
      <c r="CB43" s="111"/>
      <c r="CC43" s="112"/>
      <c r="CD43" s="113"/>
      <c r="CE43" s="119"/>
      <c r="CF43" s="115"/>
      <c r="CG43" s="120"/>
      <c r="CH43" s="110">
        <f>SUM(CH44)</f>
        <v>1</v>
      </c>
      <c r="CI43" s="118">
        <f>SUM(CI44)</f>
        <v>0</v>
      </c>
      <c r="CJ43" s="118">
        <f t="shared" si="64"/>
        <v>1</v>
      </c>
      <c r="CK43" s="111">
        <f t="shared" ref="CK43:CK44" si="65">(CJ43/CJ$42)*100</f>
        <v>100</v>
      </c>
      <c r="CL43" s="112">
        <f>(CJ43/$CJ$51)*100</f>
        <v>1.6949152542372881</v>
      </c>
      <c r="CM43" s="113"/>
      <c r="CN43" s="119"/>
      <c r="CO43" s="115"/>
      <c r="CP43" s="120"/>
    </row>
    <row r="44" spans="1:94">
      <c r="A44" s="180">
        <v>80000</v>
      </c>
      <c r="B44" s="122" t="s">
        <v>202</v>
      </c>
      <c r="C44" s="182">
        <v>9</v>
      </c>
      <c r="D44" s="183">
        <f>(C44/C$42)*100</f>
        <v>100</v>
      </c>
      <c r="E44" s="184">
        <f t="shared" si="48"/>
        <v>12.676056338028168</v>
      </c>
      <c r="F44" s="185"/>
      <c r="G44" s="186"/>
      <c r="H44" s="187"/>
      <c r="I44" s="188"/>
      <c r="J44" s="182">
        <v>4</v>
      </c>
      <c r="K44" s="183">
        <f>(J44/J$42)*100</f>
        <v>100</v>
      </c>
      <c r="L44" s="184">
        <f t="shared" si="49"/>
        <v>5.8823529411764701</v>
      </c>
      <c r="M44" s="185">
        <v>3</v>
      </c>
      <c r="N44" s="186">
        <f t="shared" si="50"/>
        <v>75</v>
      </c>
      <c r="O44" s="187">
        <f>(M44/J$42)*100</f>
        <v>75</v>
      </c>
      <c r="P44" s="188">
        <f t="shared" si="51"/>
        <v>4.4117647058823533</v>
      </c>
      <c r="Q44" s="182">
        <v>6</v>
      </c>
      <c r="R44" s="183">
        <f>(Q44/Q$42)*100</f>
        <v>100</v>
      </c>
      <c r="S44" s="184">
        <f t="shared" si="52"/>
        <v>12.76595744680851</v>
      </c>
      <c r="T44" s="185">
        <v>4</v>
      </c>
      <c r="U44" s="186">
        <f t="shared" si="53"/>
        <v>66.666666666666657</v>
      </c>
      <c r="V44" s="187">
        <f>(T44/Q$42)*100</f>
        <v>66.666666666666657</v>
      </c>
      <c r="W44" s="188">
        <f t="shared" si="54"/>
        <v>8.5106382978723403</v>
      </c>
      <c r="X44" s="182">
        <v>7</v>
      </c>
      <c r="Y44" s="183">
        <f>(X44/X$42)*100</f>
        <v>100</v>
      </c>
      <c r="Z44" s="184">
        <f t="shared" si="55"/>
        <v>16.279069767441861</v>
      </c>
      <c r="AA44" s="185">
        <v>2</v>
      </c>
      <c r="AB44" s="186">
        <f t="shared" si="56"/>
        <v>28.571428571428569</v>
      </c>
      <c r="AC44" s="187">
        <f>(AA44/X$42)*100</f>
        <v>28.571428571428569</v>
      </c>
      <c r="AD44" s="188">
        <f t="shared" si="57"/>
        <v>4.6511627906976747</v>
      </c>
      <c r="AE44" s="182">
        <v>5</v>
      </c>
      <c r="AF44" s="183">
        <f>(AE44/AE$42)*100</f>
        <v>100</v>
      </c>
      <c r="AG44" s="184">
        <f t="shared" si="58"/>
        <v>10.869565217391305</v>
      </c>
      <c r="AH44" s="185"/>
      <c r="AI44" s="186"/>
      <c r="AJ44" s="187"/>
      <c r="AK44" s="188"/>
      <c r="AL44" s="182">
        <v>9</v>
      </c>
      <c r="AM44" s="183">
        <f>(AL44/AL$42)*100</f>
        <v>100</v>
      </c>
      <c r="AN44" s="184">
        <f t="shared" si="59"/>
        <v>29.032258064516132</v>
      </c>
      <c r="AO44" s="185">
        <v>3</v>
      </c>
      <c r="AP44" s="186">
        <f>(AO44/AL44)*100</f>
        <v>33.333333333333329</v>
      </c>
      <c r="AQ44" s="187">
        <f>(AO44/AL$42)*100</f>
        <v>33.333333333333329</v>
      </c>
      <c r="AR44" s="188">
        <f>(AO44/$AL$51)*100</f>
        <v>9.67741935483871</v>
      </c>
      <c r="AS44" s="182">
        <v>3</v>
      </c>
      <c r="AT44" s="183">
        <f>(AS44/AS$42)*100</f>
        <v>100</v>
      </c>
      <c r="AU44" s="184">
        <f t="shared" si="60"/>
        <v>12.5</v>
      </c>
      <c r="AV44" s="185">
        <v>2</v>
      </c>
      <c r="AW44" s="186">
        <f t="shared" si="35"/>
        <v>66.666666666666657</v>
      </c>
      <c r="AX44" s="187">
        <f>(AV44/AS$42)*100</f>
        <v>66.666666666666657</v>
      </c>
      <c r="AY44" s="188">
        <f t="shared" si="61"/>
        <v>8.3333333333333321</v>
      </c>
      <c r="AZ44" s="182">
        <v>3</v>
      </c>
      <c r="BA44" s="183">
        <f>(AZ44/AZ$42)*100</f>
        <v>100</v>
      </c>
      <c r="BB44" s="184">
        <f t="shared" si="62"/>
        <v>5.2631578947368416</v>
      </c>
      <c r="BC44" s="185"/>
      <c r="BD44" s="186"/>
      <c r="BE44" s="187"/>
      <c r="BF44" s="189"/>
      <c r="BG44" s="182">
        <v>2</v>
      </c>
      <c r="BH44" s="190"/>
      <c r="BI44" s="190">
        <f t="shared" si="14"/>
        <v>2</v>
      </c>
      <c r="BJ44" s="183">
        <f>(BI44/BI$42)*100</f>
        <v>100</v>
      </c>
      <c r="BK44" s="184">
        <f>(BI44/$BI$51)*100</f>
        <v>2.7397260273972601</v>
      </c>
      <c r="BL44" s="126">
        <f>BI44-2</f>
        <v>0</v>
      </c>
      <c r="BM44" s="191"/>
      <c r="BN44" s="187"/>
      <c r="BO44" s="192"/>
      <c r="BP44" s="182">
        <v>3</v>
      </c>
      <c r="BQ44" s="190"/>
      <c r="BR44" s="190">
        <f t="shared" si="22"/>
        <v>3</v>
      </c>
      <c r="BS44" s="183">
        <f>(BR44/BR$42)*100</f>
        <v>100</v>
      </c>
      <c r="BT44" s="184">
        <f t="shared" si="45"/>
        <v>3.7037037037037033</v>
      </c>
      <c r="BU44" s="126"/>
      <c r="BV44" s="191"/>
      <c r="BW44" s="187"/>
      <c r="BX44" s="192"/>
      <c r="BY44" s="182"/>
      <c r="BZ44" s="190"/>
      <c r="CA44" s="190"/>
      <c r="CB44" s="183"/>
      <c r="CC44" s="184"/>
      <c r="CD44" s="126"/>
      <c r="CE44" s="191"/>
      <c r="CF44" s="187"/>
      <c r="CG44" s="192"/>
      <c r="CH44" s="123">
        <v>1</v>
      </c>
      <c r="CI44" s="131"/>
      <c r="CJ44" s="131">
        <f t="shared" si="64"/>
        <v>1</v>
      </c>
      <c r="CK44" s="124">
        <f t="shared" si="65"/>
        <v>100</v>
      </c>
      <c r="CL44" s="125">
        <f>(CJ44/$CJ$51)*100</f>
        <v>1.6949152542372881</v>
      </c>
      <c r="CM44" s="126"/>
      <c r="CN44" s="191"/>
      <c r="CO44" s="187"/>
      <c r="CP44" s="192"/>
    </row>
    <row r="45" spans="1:94" s="109" customFormat="1">
      <c r="A45" s="439" t="s">
        <v>78</v>
      </c>
      <c r="B45" s="440"/>
      <c r="C45" s="98">
        <f>SUM(C46)</f>
        <v>4</v>
      </c>
      <c r="D45" s="99">
        <f>(C45/C$45)*100</f>
        <v>100</v>
      </c>
      <c r="E45" s="100">
        <f t="shared" si="48"/>
        <v>5.6338028169014089</v>
      </c>
      <c r="F45" s="101"/>
      <c r="G45" s="102"/>
      <c r="H45" s="103"/>
      <c r="I45" s="104"/>
      <c r="J45" s="98">
        <f>SUM(J46)</f>
        <v>3</v>
      </c>
      <c r="K45" s="99">
        <f>(J45/J$45)*100</f>
        <v>100</v>
      </c>
      <c r="L45" s="100">
        <f t="shared" si="49"/>
        <v>4.4117647058823533</v>
      </c>
      <c r="M45" s="101">
        <f>SUM(M46)</f>
        <v>1</v>
      </c>
      <c r="N45" s="102">
        <f t="shared" si="50"/>
        <v>33.333333333333329</v>
      </c>
      <c r="O45" s="103">
        <f>(M45/J$45)*100</f>
        <v>33.333333333333329</v>
      </c>
      <c r="P45" s="104">
        <f t="shared" si="51"/>
        <v>1.4705882352941175</v>
      </c>
      <c r="Q45" s="98">
        <f>SUM(Q46)</f>
        <v>10</v>
      </c>
      <c r="R45" s="99">
        <f>(Q45/Q$45)*100</f>
        <v>100</v>
      </c>
      <c r="S45" s="100">
        <f t="shared" si="52"/>
        <v>21.276595744680851</v>
      </c>
      <c r="T45" s="101">
        <f>SUM(T46)</f>
        <v>1</v>
      </c>
      <c r="U45" s="102">
        <f t="shared" si="53"/>
        <v>10</v>
      </c>
      <c r="V45" s="103">
        <f>(T45/Q$45)*100</f>
        <v>10</v>
      </c>
      <c r="W45" s="104">
        <f t="shared" si="54"/>
        <v>2.1276595744680851</v>
      </c>
      <c r="X45" s="98">
        <f>SUM(X46)</f>
        <v>7</v>
      </c>
      <c r="Y45" s="99">
        <f>(X45/X$45)*100</f>
        <v>100</v>
      </c>
      <c r="Z45" s="100">
        <f t="shared" si="55"/>
        <v>16.279069767441861</v>
      </c>
      <c r="AA45" s="101">
        <f>SUM(AA46)</f>
        <v>0</v>
      </c>
      <c r="AB45" s="102">
        <f t="shared" si="56"/>
        <v>0</v>
      </c>
      <c r="AC45" s="103">
        <f>(AA45/X$45)*100</f>
        <v>0</v>
      </c>
      <c r="AD45" s="104">
        <f t="shared" si="57"/>
        <v>0</v>
      </c>
      <c r="AE45" s="98">
        <f>SUM(AE46)</f>
        <v>5</v>
      </c>
      <c r="AF45" s="99">
        <f>(AE45/AE$45)*100</f>
        <v>100</v>
      </c>
      <c r="AG45" s="100">
        <f t="shared" si="58"/>
        <v>10.869565217391305</v>
      </c>
      <c r="AH45" s="101"/>
      <c r="AI45" s="102"/>
      <c r="AJ45" s="103"/>
      <c r="AK45" s="104"/>
      <c r="AL45" s="98">
        <f>SUM(AL46)</f>
        <v>7</v>
      </c>
      <c r="AM45" s="99">
        <f>(AL45/AL$45)*100</f>
        <v>100</v>
      </c>
      <c r="AN45" s="100">
        <f t="shared" si="59"/>
        <v>22.58064516129032</v>
      </c>
      <c r="AO45" s="101"/>
      <c r="AP45" s="102"/>
      <c r="AQ45" s="103"/>
      <c r="AR45" s="104"/>
      <c r="AS45" s="98">
        <f>SUM(AS46)</f>
        <v>6</v>
      </c>
      <c r="AT45" s="99">
        <f>(AS45/AS$45)*100</f>
        <v>100</v>
      </c>
      <c r="AU45" s="100">
        <f t="shared" si="60"/>
        <v>25</v>
      </c>
      <c r="AV45" s="101">
        <f>AV46</f>
        <v>1</v>
      </c>
      <c r="AW45" s="102">
        <f t="shared" si="35"/>
        <v>16.666666666666664</v>
      </c>
      <c r="AX45" s="103">
        <f>(AV45/AS$45)*100</f>
        <v>16.666666666666664</v>
      </c>
      <c r="AY45" s="104">
        <f t="shared" si="61"/>
        <v>4.1666666666666661</v>
      </c>
      <c r="AZ45" s="98">
        <f>SUM(AZ46)</f>
        <v>7</v>
      </c>
      <c r="BA45" s="99">
        <f t="shared" ref="BA45:BA50" si="66">(AZ45/AZ$45)*100</f>
        <v>100</v>
      </c>
      <c r="BB45" s="100">
        <f t="shared" si="62"/>
        <v>12.280701754385964</v>
      </c>
      <c r="BC45" s="101">
        <f>SUM(BC46)</f>
        <v>2</v>
      </c>
      <c r="BD45" s="102">
        <f>(BC45/AZ45)*100</f>
        <v>28.571428571428569</v>
      </c>
      <c r="BE45" s="103">
        <f t="shared" ref="BE45:BE50" si="67">(BC45/AZ$45)*100</f>
        <v>28.571428571428569</v>
      </c>
      <c r="BF45" s="105">
        <f>(BC45/$AZ$51)*100</f>
        <v>3.5087719298245612</v>
      </c>
      <c r="BG45" s="98">
        <f>SUM(BG46)</f>
        <v>10</v>
      </c>
      <c r="BH45" s="106">
        <f>SUM(BH46)</f>
        <v>0</v>
      </c>
      <c r="BI45" s="106">
        <f t="shared" si="14"/>
        <v>10</v>
      </c>
      <c r="BJ45" s="99">
        <f t="shared" ref="BJ45:BJ50" si="68">(BI45/BI$45)*100</f>
        <v>100</v>
      </c>
      <c r="BK45" s="100">
        <f t="shared" si="63"/>
        <v>13.698630136986301</v>
      </c>
      <c r="BL45" s="101"/>
      <c r="BM45" s="107"/>
      <c r="BN45" s="103"/>
      <c r="BO45" s="108"/>
      <c r="BP45" s="98">
        <f>SUM(BP46)</f>
        <v>7</v>
      </c>
      <c r="BQ45" s="106">
        <f>SUM(BQ46)</f>
        <v>0</v>
      </c>
      <c r="BR45" s="106">
        <f t="shared" si="22"/>
        <v>7</v>
      </c>
      <c r="BS45" s="99">
        <f t="shared" ref="BS45:BS50" si="69">(BR45/BR$45)*100</f>
        <v>100</v>
      </c>
      <c r="BT45" s="100">
        <f t="shared" si="45"/>
        <v>8.6419753086419746</v>
      </c>
      <c r="BU45" s="101">
        <f>SUM(BU46)</f>
        <v>2</v>
      </c>
      <c r="BV45" s="107">
        <f t="shared" si="25"/>
        <v>28.571428571428569</v>
      </c>
      <c r="BW45" s="103">
        <f>(BU45/BR$45)*100</f>
        <v>28.571428571428569</v>
      </c>
      <c r="BX45" s="108">
        <f t="shared" si="46"/>
        <v>2.4691358024691357</v>
      </c>
      <c r="BY45" s="98">
        <f>SUM(BY46)</f>
        <v>6</v>
      </c>
      <c r="BZ45" s="106">
        <f>SUM(BZ46)</f>
        <v>0</v>
      </c>
      <c r="CA45" s="106">
        <f t="shared" ref="CA45:CA46" si="70">SUM(BY45:BZ45)</f>
        <v>6</v>
      </c>
      <c r="CB45" s="99">
        <f t="shared" ref="CB45:CB46" si="71">(CA45/CA$45)*100</f>
        <v>100</v>
      </c>
      <c r="CC45" s="100">
        <f>(CA45/$CA$51)*100</f>
        <v>9.67741935483871</v>
      </c>
      <c r="CD45" s="101">
        <f>SUM(CD46)</f>
        <v>0</v>
      </c>
      <c r="CE45" s="107">
        <f t="shared" ref="CE45:CE46" si="72">(CD45/CA45)*100</f>
        <v>0</v>
      </c>
      <c r="CF45" s="103">
        <f>(CD45/CA$45)*100</f>
        <v>0</v>
      </c>
      <c r="CG45" s="108">
        <f t="shared" si="47"/>
        <v>0</v>
      </c>
      <c r="CH45" s="98">
        <f>SUM(CH46)</f>
        <v>7</v>
      </c>
      <c r="CI45" s="106">
        <f>SUM(CI46)</f>
        <v>0</v>
      </c>
      <c r="CJ45" s="106">
        <f t="shared" ref="CJ45:CJ46" si="73">SUM(CH45:CI45)</f>
        <v>7</v>
      </c>
      <c r="CK45" s="99">
        <f t="shared" ref="CK45:CK46" si="74">(CJ45/CJ$45)*100</f>
        <v>100</v>
      </c>
      <c r="CL45" s="100">
        <f t="shared" si="8"/>
        <v>11.864406779661017</v>
      </c>
      <c r="CM45" s="101">
        <f>SUM(CM46)</f>
        <v>2</v>
      </c>
      <c r="CN45" s="107">
        <f t="shared" si="9"/>
        <v>28.571428571428569</v>
      </c>
      <c r="CO45" s="103">
        <f>(CM45/CJ$45)*100</f>
        <v>28.571428571428569</v>
      </c>
      <c r="CP45" s="108">
        <f t="shared" ref="CP45:CP46" si="75">(CM45/$CA$51)*100</f>
        <v>3.225806451612903</v>
      </c>
    </row>
    <row r="46" spans="1:94" s="83" customFormat="1">
      <c r="A46" s="441" t="s">
        <v>197</v>
      </c>
      <c r="B46" s="442"/>
      <c r="C46" s="110">
        <f>SUM(C47,C49,C50)</f>
        <v>4</v>
      </c>
      <c r="D46" s="111">
        <f>(C46/C$45)*100</f>
        <v>100</v>
      </c>
      <c r="E46" s="112">
        <f t="shared" si="48"/>
        <v>5.6338028169014089</v>
      </c>
      <c r="F46" s="113"/>
      <c r="G46" s="114"/>
      <c r="H46" s="115"/>
      <c r="I46" s="116"/>
      <c r="J46" s="110">
        <f>SUM(J47,J49,J50)</f>
        <v>3</v>
      </c>
      <c r="K46" s="111">
        <f>(J46/J$45)*100</f>
        <v>100</v>
      </c>
      <c r="L46" s="112">
        <f t="shared" si="49"/>
        <v>4.4117647058823533</v>
      </c>
      <c r="M46" s="113">
        <f>SUM(M47,M49,M50)</f>
        <v>1</v>
      </c>
      <c r="N46" s="114">
        <f t="shared" si="50"/>
        <v>33.333333333333329</v>
      </c>
      <c r="O46" s="115">
        <f>(M46/J$45)*100</f>
        <v>33.333333333333329</v>
      </c>
      <c r="P46" s="116">
        <f t="shared" si="51"/>
        <v>1.4705882352941175</v>
      </c>
      <c r="Q46" s="110">
        <f>SUM(Q47,Q49,Q50)</f>
        <v>10</v>
      </c>
      <c r="R46" s="111">
        <f>(Q46/Q$45)*100</f>
        <v>100</v>
      </c>
      <c r="S46" s="112">
        <f t="shared" si="52"/>
        <v>21.276595744680851</v>
      </c>
      <c r="T46" s="113">
        <f>SUM(T47,T49,T50)</f>
        <v>1</v>
      </c>
      <c r="U46" s="114">
        <f t="shared" si="53"/>
        <v>10</v>
      </c>
      <c r="V46" s="115">
        <f>(T46/Q$45)*100</f>
        <v>10</v>
      </c>
      <c r="W46" s="116">
        <f t="shared" si="54"/>
        <v>2.1276595744680851</v>
      </c>
      <c r="X46" s="110">
        <f>SUM(X47,X49,X50)</f>
        <v>7</v>
      </c>
      <c r="Y46" s="111">
        <f>(X46/X$45)*100</f>
        <v>100</v>
      </c>
      <c r="Z46" s="112">
        <f t="shared" si="55"/>
        <v>16.279069767441861</v>
      </c>
      <c r="AA46" s="113">
        <f>SUM(AA47,AA49,AA50)</f>
        <v>0</v>
      </c>
      <c r="AB46" s="114">
        <f t="shared" si="56"/>
        <v>0</v>
      </c>
      <c r="AC46" s="115">
        <f>(AA46/X$45)*100</f>
        <v>0</v>
      </c>
      <c r="AD46" s="116">
        <f t="shared" si="57"/>
        <v>0</v>
      </c>
      <c r="AE46" s="110">
        <f>SUM(AE47,AE49,AE50)</f>
        <v>5</v>
      </c>
      <c r="AF46" s="111">
        <f>(AE46/AE$45)*100</f>
        <v>100</v>
      </c>
      <c r="AG46" s="112">
        <f t="shared" si="58"/>
        <v>10.869565217391305</v>
      </c>
      <c r="AH46" s="113"/>
      <c r="AI46" s="114"/>
      <c r="AJ46" s="115"/>
      <c r="AK46" s="116"/>
      <c r="AL46" s="110">
        <f>SUM(AL47,AL49,AL50)</f>
        <v>7</v>
      </c>
      <c r="AM46" s="111">
        <f>(AL46/AL$45)*100</f>
        <v>100</v>
      </c>
      <c r="AN46" s="112">
        <f t="shared" si="59"/>
        <v>22.58064516129032</v>
      </c>
      <c r="AO46" s="113"/>
      <c r="AP46" s="114"/>
      <c r="AQ46" s="115"/>
      <c r="AR46" s="116"/>
      <c r="AS46" s="110">
        <f>SUM(AS47,AS49,AS50)</f>
        <v>6</v>
      </c>
      <c r="AT46" s="111">
        <f>(AS46/AS$45)*100</f>
        <v>100</v>
      </c>
      <c r="AU46" s="112">
        <f t="shared" si="60"/>
        <v>25</v>
      </c>
      <c r="AV46" s="113">
        <f>SUM(AV47,AV49,AV50)</f>
        <v>1</v>
      </c>
      <c r="AW46" s="114">
        <f t="shared" si="35"/>
        <v>16.666666666666664</v>
      </c>
      <c r="AX46" s="115">
        <f>(AV46/AS$45)*100</f>
        <v>16.666666666666664</v>
      </c>
      <c r="AY46" s="116">
        <f t="shared" si="61"/>
        <v>4.1666666666666661</v>
      </c>
      <c r="AZ46" s="110">
        <f>SUM(AZ47,AZ49,AZ50)</f>
        <v>7</v>
      </c>
      <c r="BA46" s="111">
        <f t="shared" si="66"/>
        <v>100</v>
      </c>
      <c r="BB46" s="112">
        <f t="shared" si="62"/>
        <v>12.280701754385964</v>
      </c>
      <c r="BC46" s="113">
        <f>SUM(BC47,BC49,BC50)</f>
        <v>2</v>
      </c>
      <c r="BD46" s="114">
        <f>(BC46/AZ46)*100</f>
        <v>28.571428571428569</v>
      </c>
      <c r="BE46" s="115">
        <f t="shared" si="67"/>
        <v>28.571428571428569</v>
      </c>
      <c r="BF46" s="117">
        <f>(BC46/$AZ$51)*100</f>
        <v>3.5087719298245612</v>
      </c>
      <c r="BG46" s="110">
        <f>SUM(BG47,BG49,BG50)</f>
        <v>10</v>
      </c>
      <c r="BH46" s="118">
        <f>SUM(BH47,BH49,BH50)</f>
        <v>0</v>
      </c>
      <c r="BI46" s="118">
        <f t="shared" si="14"/>
        <v>10</v>
      </c>
      <c r="BJ46" s="111">
        <f t="shared" si="68"/>
        <v>100</v>
      </c>
      <c r="BK46" s="112">
        <f t="shared" si="63"/>
        <v>13.698630136986301</v>
      </c>
      <c r="BL46" s="113"/>
      <c r="BM46" s="119"/>
      <c r="BN46" s="115"/>
      <c r="BO46" s="120"/>
      <c r="BP46" s="110">
        <f>SUM(BP47,BP49,BP50)</f>
        <v>7</v>
      </c>
      <c r="BQ46" s="118">
        <f>SUM(BQ47,BQ49,BQ50)</f>
        <v>0</v>
      </c>
      <c r="BR46" s="118">
        <f t="shared" si="22"/>
        <v>7</v>
      </c>
      <c r="BS46" s="111">
        <f t="shared" si="69"/>
        <v>100</v>
      </c>
      <c r="BT46" s="112">
        <f t="shared" si="45"/>
        <v>8.6419753086419746</v>
      </c>
      <c r="BU46" s="113">
        <f>SUM(BU47,BU49,BU50)</f>
        <v>2</v>
      </c>
      <c r="BV46" s="119">
        <f t="shared" si="25"/>
        <v>28.571428571428569</v>
      </c>
      <c r="BW46" s="115">
        <f t="shared" ref="BW46:BW50" si="76">(BU46/BR$45)*100</f>
        <v>28.571428571428569</v>
      </c>
      <c r="BX46" s="120">
        <f t="shared" si="46"/>
        <v>2.4691358024691357</v>
      </c>
      <c r="BY46" s="110">
        <f>SUM(BY47,BY49,BY50)</f>
        <v>6</v>
      </c>
      <c r="BZ46" s="118">
        <f>SUM(BZ47,BZ49,BZ50)</f>
        <v>0</v>
      </c>
      <c r="CA46" s="118">
        <f t="shared" si="70"/>
        <v>6</v>
      </c>
      <c r="CB46" s="111">
        <f t="shared" si="71"/>
        <v>100</v>
      </c>
      <c r="CC46" s="112">
        <f>(CA46/$CA$51)*100</f>
        <v>9.67741935483871</v>
      </c>
      <c r="CD46" s="113">
        <f>SUM(CD47,CD49,CD50)</f>
        <v>0</v>
      </c>
      <c r="CE46" s="119">
        <f t="shared" si="72"/>
        <v>0</v>
      </c>
      <c r="CF46" s="115">
        <f t="shared" ref="CF46" si="77">(CD46/CA$45)*100</f>
        <v>0</v>
      </c>
      <c r="CG46" s="120">
        <f t="shared" si="47"/>
        <v>0</v>
      </c>
      <c r="CH46" s="110">
        <f>SUM(CH47,CH49,CH50)</f>
        <v>7</v>
      </c>
      <c r="CI46" s="118">
        <f>SUM(CI47,CI49,CI50)</f>
        <v>0</v>
      </c>
      <c r="CJ46" s="118">
        <f t="shared" si="73"/>
        <v>7</v>
      </c>
      <c r="CK46" s="111">
        <f t="shared" si="74"/>
        <v>100</v>
      </c>
      <c r="CL46" s="112">
        <f t="shared" si="8"/>
        <v>11.864406779661017</v>
      </c>
      <c r="CM46" s="113">
        <f>SUM(CM47,CM49,CM50)</f>
        <v>2</v>
      </c>
      <c r="CN46" s="119">
        <f t="shared" si="9"/>
        <v>28.571428571428569</v>
      </c>
      <c r="CO46" s="115">
        <f t="shared" ref="CO46" si="78">(CM46/CJ$45)*100</f>
        <v>28.571428571428569</v>
      </c>
      <c r="CP46" s="120">
        <f t="shared" si="75"/>
        <v>3.225806451612903</v>
      </c>
    </row>
    <row r="47" spans="1:94" s="83" customFormat="1">
      <c r="A47" s="193">
        <v>90108</v>
      </c>
      <c r="B47" s="194" t="s">
        <v>203</v>
      </c>
      <c r="C47" s="195">
        <f>SUM(C48)</f>
        <v>4</v>
      </c>
      <c r="D47" s="196">
        <f>(C47/C$45)*100</f>
        <v>100</v>
      </c>
      <c r="E47" s="197">
        <f t="shared" si="48"/>
        <v>5.6338028169014089</v>
      </c>
      <c r="F47" s="198"/>
      <c r="G47" s="199"/>
      <c r="H47" s="200"/>
      <c r="I47" s="201"/>
      <c r="J47" s="195">
        <f>SUM(J48)</f>
        <v>3</v>
      </c>
      <c r="K47" s="196">
        <f>(J47/J$45)*100</f>
        <v>100</v>
      </c>
      <c r="L47" s="197">
        <f t="shared" si="49"/>
        <v>4.4117647058823533</v>
      </c>
      <c r="M47" s="198">
        <f>SUM(M48)</f>
        <v>1</v>
      </c>
      <c r="N47" s="199">
        <f t="shared" si="50"/>
        <v>33.333333333333329</v>
      </c>
      <c r="O47" s="200">
        <f>(M47/J$45)*100</f>
        <v>33.333333333333329</v>
      </c>
      <c r="P47" s="201">
        <f t="shared" si="51"/>
        <v>1.4705882352941175</v>
      </c>
      <c r="Q47" s="195">
        <f>SUM(Q48)</f>
        <v>10</v>
      </c>
      <c r="R47" s="196">
        <f>(Q47/Q$45)*100</f>
        <v>100</v>
      </c>
      <c r="S47" s="197">
        <f t="shared" si="52"/>
        <v>21.276595744680851</v>
      </c>
      <c r="T47" s="198">
        <f>SUM(T48)</f>
        <v>1</v>
      </c>
      <c r="U47" s="199">
        <f t="shared" si="53"/>
        <v>10</v>
      </c>
      <c r="V47" s="200">
        <f>(T47/Q$45)*100</f>
        <v>10</v>
      </c>
      <c r="W47" s="201">
        <f t="shared" si="54"/>
        <v>2.1276595744680851</v>
      </c>
      <c r="X47" s="195">
        <f>SUM(X48)</f>
        <v>7</v>
      </c>
      <c r="Y47" s="196">
        <f>(X47/X$45)*100</f>
        <v>100</v>
      </c>
      <c r="Z47" s="197">
        <f t="shared" si="55"/>
        <v>16.279069767441861</v>
      </c>
      <c r="AA47" s="198">
        <f>SUM(AA48)</f>
        <v>0</v>
      </c>
      <c r="AB47" s="199">
        <f t="shared" si="56"/>
        <v>0</v>
      </c>
      <c r="AC47" s="200">
        <f>(AA47/X$45)*100</f>
        <v>0</v>
      </c>
      <c r="AD47" s="201">
        <f t="shared" si="57"/>
        <v>0</v>
      </c>
      <c r="AE47" s="195">
        <f>SUM(AE48)</f>
        <v>5</v>
      </c>
      <c r="AF47" s="196">
        <f>(AE47/AE$45)*100</f>
        <v>100</v>
      </c>
      <c r="AG47" s="197">
        <f t="shared" si="58"/>
        <v>10.869565217391305</v>
      </c>
      <c r="AH47" s="198"/>
      <c r="AI47" s="199"/>
      <c r="AJ47" s="200"/>
      <c r="AK47" s="201"/>
      <c r="AL47" s="195">
        <f>SUM(AL48)</f>
        <v>7</v>
      </c>
      <c r="AM47" s="196">
        <f>(AL47/AL$45)*100</f>
        <v>100</v>
      </c>
      <c r="AN47" s="197">
        <f t="shared" si="59"/>
        <v>22.58064516129032</v>
      </c>
      <c r="AO47" s="198"/>
      <c r="AP47" s="199"/>
      <c r="AQ47" s="200"/>
      <c r="AR47" s="201"/>
      <c r="AS47" s="195"/>
      <c r="AT47" s="196"/>
      <c r="AU47" s="197"/>
      <c r="AV47" s="198"/>
      <c r="AW47" s="199"/>
      <c r="AX47" s="200"/>
      <c r="AY47" s="201"/>
      <c r="AZ47" s="195"/>
      <c r="BA47" s="196"/>
      <c r="BB47" s="197"/>
      <c r="BC47" s="198"/>
      <c r="BD47" s="199"/>
      <c r="BE47" s="200"/>
      <c r="BF47" s="202"/>
      <c r="BG47" s="195"/>
      <c r="BH47" s="203"/>
      <c r="BI47" s="203"/>
      <c r="BJ47" s="196"/>
      <c r="BK47" s="197"/>
      <c r="BL47" s="198"/>
      <c r="BM47" s="204"/>
      <c r="BN47" s="200"/>
      <c r="BO47" s="205"/>
      <c r="BP47" s="195"/>
      <c r="BQ47" s="203"/>
      <c r="BR47" s="203"/>
      <c r="BS47" s="196"/>
      <c r="BT47" s="197"/>
      <c r="BU47" s="198"/>
      <c r="BV47" s="204"/>
      <c r="BW47" s="200"/>
      <c r="BX47" s="205"/>
      <c r="BY47" s="195"/>
      <c r="BZ47" s="203"/>
      <c r="CA47" s="203"/>
      <c r="CB47" s="196"/>
      <c r="CC47" s="197"/>
      <c r="CD47" s="198"/>
      <c r="CE47" s="204"/>
      <c r="CF47" s="200"/>
      <c r="CG47" s="205"/>
      <c r="CH47" s="195"/>
      <c r="CI47" s="203"/>
      <c r="CJ47" s="203"/>
      <c r="CK47" s="196"/>
      <c r="CL47" s="197"/>
      <c r="CM47" s="198"/>
      <c r="CN47" s="204"/>
      <c r="CO47" s="200"/>
      <c r="CP47" s="205"/>
    </row>
    <row r="48" spans="1:94">
      <c r="A48" s="121">
        <v>90118</v>
      </c>
      <c r="B48" s="137" t="s">
        <v>174</v>
      </c>
      <c r="C48" s="123">
        <v>4</v>
      </c>
      <c r="D48" s="124">
        <f>(C48/C$45)*100</f>
        <v>100</v>
      </c>
      <c r="E48" s="125">
        <f t="shared" si="48"/>
        <v>5.6338028169014089</v>
      </c>
      <c r="F48" s="126"/>
      <c r="G48" s="127"/>
      <c r="H48" s="128"/>
      <c r="I48" s="129"/>
      <c r="J48" s="123">
        <v>3</v>
      </c>
      <c r="K48" s="124">
        <f>(J48/J$45)*100</f>
        <v>100</v>
      </c>
      <c r="L48" s="125">
        <f t="shared" si="49"/>
        <v>4.4117647058823533</v>
      </c>
      <c r="M48" s="126">
        <v>1</v>
      </c>
      <c r="N48" s="127">
        <f t="shared" si="50"/>
        <v>33.333333333333329</v>
      </c>
      <c r="O48" s="128">
        <f>(M48/J$45)*100</f>
        <v>33.333333333333329</v>
      </c>
      <c r="P48" s="129">
        <f t="shared" si="51"/>
        <v>1.4705882352941175</v>
      </c>
      <c r="Q48" s="123">
        <v>10</v>
      </c>
      <c r="R48" s="124">
        <f>(Q48/Q$45)*100</f>
        <v>100</v>
      </c>
      <c r="S48" s="125">
        <f t="shared" si="52"/>
        <v>21.276595744680851</v>
      </c>
      <c r="T48" s="126">
        <v>1</v>
      </c>
      <c r="U48" s="127">
        <f t="shared" si="53"/>
        <v>10</v>
      </c>
      <c r="V48" s="128">
        <f>(T48/Q$45)*100</f>
        <v>10</v>
      </c>
      <c r="W48" s="129">
        <f t="shared" si="54"/>
        <v>2.1276595744680851</v>
      </c>
      <c r="X48" s="123">
        <v>7</v>
      </c>
      <c r="Y48" s="124">
        <f>(X48/X$45)*100</f>
        <v>100</v>
      </c>
      <c r="Z48" s="125">
        <f t="shared" si="55"/>
        <v>16.279069767441861</v>
      </c>
      <c r="AA48" s="126"/>
      <c r="AB48" s="127"/>
      <c r="AC48" s="128"/>
      <c r="AD48" s="129"/>
      <c r="AE48" s="123">
        <v>5</v>
      </c>
      <c r="AF48" s="124">
        <f>(AE48/AE$45)*100</f>
        <v>100</v>
      </c>
      <c r="AG48" s="125">
        <f t="shared" si="58"/>
        <v>10.869565217391305</v>
      </c>
      <c r="AH48" s="126"/>
      <c r="AI48" s="127"/>
      <c r="AJ48" s="128"/>
      <c r="AK48" s="129"/>
      <c r="AL48" s="123">
        <v>7</v>
      </c>
      <c r="AM48" s="124">
        <f>(AL48/AL$45)*100</f>
        <v>100</v>
      </c>
      <c r="AN48" s="125">
        <f t="shared" si="59"/>
        <v>22.58064516129032</v>
      </c>
      <c r="AO48" s="126"/>
      <c r="AP48" s="127"/>
      <c r="AQ48" s="128"/>
      <c r="AR48" s="129"/>
      <c r="AS48" s="123"/>
      <c r="AT48" s="124"/>
      <c r="AU48" s="125"/>
      <c r="AV48" s="126"/>
      <c r="AW48" s="127"/>
      <c r="AX48" s="128"/>
      <c r="AY48" s="129"/>
      <c r="AZ48" s="123"/>
      <c r="BA48" s="124"/>
      <c r="BB48" s="125"/>
      <c r="BC48" s="126"/>
      <c r="BD48" s="127"/>
      <c r="BE48" s="128"/>
      <c r="BF48" s="130"/>
      <c r="BG48" s="123"/>
      <c r="BH48" s="131"/>
      <c r="BI48" s="131"/>
      <c r="BJ48" s="124"/>
      <c r="BK48" s="125"/>
      <c r="BL48" s="126"/>
      <c r="BM48" s="132"/>
      <c r="BN48" s="128"/>
      <c r="BO48" s="133"/>
      <c r="BP48" s="123"/>
      <c r="BQ48" s="131"/>
      <c r="BR48" s="131"/>
      <c r="BS48" s="124"/>
      <c r="BT48" s="125"/>
      <c r="BU48" s="126"/>
      <c r="BV48" s="132"/>
      <c r="BW48" s="128"/>
      <c r="BX48" s="133"/>
      <c r="BY48" s="123"/>
      <c r="BZ48" s="131"/>
      <c r="CA48" s="131"/>
      <c r="CB48" s="124"/>
      <c r="CC48" s="125"/>
      <c r="CD48" s="126"/>
      <c r="CE48" s="132"/>
      <c r="CF48" s="128"/>
      <c r="CG48" s="133"/>
      <c r="CH48" s="123"/>
      <c r="CI48" s="131"/>
      <c r="CJ48" s="131"/>
      <c r="CK48" s="124"/>
      <c r="CL48" s="125"/>
      <c r="CM48" s="126"/>
      <c r="CN48" s="132"/>
      <c r="CO48" s="128"/>
      <c r="CP48" s="133"/>
    </row>
    <row r="49" spans="1:94">
      <c r="A49" s="152">
        <v>90128</v>
      </c>
      <c r="B49" s="165" t="s">
        <v>174</v>
      </c>
      <c r="C49" s="154"/>
      <c r="D49" s="155"/>
      <c r="E49" s="156"/>
      <c r="F49" s="157"/>
      <c r="G49" s="158"/>
      <c r="H49" s="159"/>
      <c r="I49" s="160"/>
      <c r="J49" s="154"/>
      <c r="K49" s="155"/>
      <c r="L49" s="156"/>
      <c r="M49" s="157"/>
      <c r="N49" s="158"/>
      <c r="O49" s="159"/>
      <c r="P49" s="160"/>
      <c r="Q49" s="154"/>
      <c r="R49" s="155"/>
      <c r="S49" s="156"/>
      <c r="T49" s="157"/>
      <c r="U49" s="158"/>
      <c r="V49" s="159"/>
      <c r="W49" s="160"/>
      <c r="X49" s="154"/>
      <c r="Y49" s="155"/>
      <c r="Z49" s="156"/>
      <c r="AA49" s="157"/>
      <c r="AB49" s="158"/>
      <c r="AC49" s="159"/>
      <c r="AD49" s="160"/>
      <c r="AE49" s="154"/>
      <c r="AF49" s="155"/>
      <c r="AG49" s="156"/>
      <c r="AH49" s="157"/>
      <c r="AI49" s="158"/>
      <c r="AJ49" s="159"/>
      <c r="AK49" s="160"/>
      <c r="AL49" s="154"/>
      <c r="AM49" s="155"/>
      <c r="AN49" s="156"/>
      <c r="AO49" s="157"/>
      <c r="AP49" s="158"/>
      <c r="AQ49" s="159"/>
      <c r="AR49" s="160"/>
      <c r="AS49" s="154">
        <v>6</v>
      </c>
      <c r="AT49" s="155">
        <f>(AS49/AS$45)*100</f>
        <v>100</v>
      </c>
      <c r="AU49" s="156">
        <f>(AS49/$AS$51)*100</f>
        <v>25</v>
      </c>
      <c r="AV49" s="157">
        <v>1</v>
      </c>
      <c r="AW49" s="158">
        <f t="shared" si="35"/>
        <v>16.666666666666664</v>
      </c>
      <c r="AX49" s="159">
        <f>(AV49/AS$45)*100</f>
        <v>16.666666666666664</v>
      </c>
      <c r="AY49" s="160">
        <f>(AV49/$AS$51)*100</f>
        <v>4.1666666666666661</v>
      </c>
      <c r="AZ49" s="154">
        <v>3</v>
      </c>
      <c r="BA49" s="155">
        <f t="shared" si="66"/>
        <v>42.857142857142854</v>
      </c>
      <c r="BB49" s="156">
        <f>(AZ49/$AZ$51)*100</f>
        <v>5.2631578947368416</v>
      </c>
      <c r="BC49" s="157">
        <v>1</v>
      </c>
      <c r="BD49" s="158">
        <f>(BC49/AZ49)*100</f>
        <v>33.333333333333329</v>
      </c>
      <c r="BE49" s="159">
        <f t="shared" si="67"/>
        <v>14.285714285714285</v>
      </c>
      <c r="BF49" s="161">
        <f>(BC49/$AZ$51)*100</f>
        <v>1.7543859649122806</v>
      </c>
      <c r="BG49" s="154">
        <v>9</v>
      </c>
      <c r="BH49" s="162"/>
      <c r="BI49" s="162">
        <f t="shared" si="14"/>
        <v>9</v>
      </c>
      <c r="BJ49" s="155">
        <f t="shared" si="68"/>
        <v>90</v>
      </c>
      <c r="BK49" s="156">
        <f>(BI49/$BI$51)*100</f>
        <v>12.328767123287671</v>
      </c>
      <c r="BL49" s="157">
        <f>BI49-9</f>
        <v>0</v>
      </c>
      <c r="BM49" s="163"/>
      <c r="BN49" s="159"/>
      <c r="BO49" s="164"/>
      <c r="BP49" s="154">
        <v>5</v>
      </c>
      <c r="BQ49" s="162"/>
      <c r="BR49" s="162">
        <f t="shared" si="22"/>
        <v>5</v>
      </c>
      <c r="BS49" s="155">
        <f t="shared" si="69"/>
        <v>71.428571428571431</v>
      </c>
      <c r="BT49" s="156">
        <f>(BR49/$BR$51)*100</f>
        <v>6.1728395061728394</v>
      </c>
      <c r="BU49" s="157">
        <f>BR49-4</f>
        <v>1</v>
      </c>
      <c r="BV49" s="163">
        <f t="shared" si="25"/>
        <v>20</v>
      </c>
      <c r="BW49" s="159">
        <f t="shared" si="76"/>
        <v>14.285714285714285</v>
      </c>
      <c r="BX49" s="164">
        <f>(BU49/$BR$51)*100</f>
        <v>1.2345679012345678</v>
      </c>
      <c r="BY49" s="154">
        <v>5</v>
      </c>
      <c r="BZ49" s="162"/>
      <c r="CA49" s="162">
        <f t="shared" ref="CA49:CA51" si="79">SUM(BY49:BZ49)</f>
        <v>5</v>
      </c>
      <c r="CB49" s="155">
        <f t="shared" ref="CB49:CB50" si="80">(CA49/CA$45)*100</f>
        <v>83.333333333333343</v>
      </c>
      <c r="CC49" s="156">
        <f>(CA49/$CA$51)*100</f>
        <v>8.064516129032258</v>
      </c>
      <c r="CD49" s="157">
        <f>CA49-5</f>
        <v>0</v>
      </c>
      <c r="CE49" s="163">
        <f>(CD49/CA49)*100</f>
        <v>0</v>
      </c>
      <c r="CF49" s="159">
        <f t="shared" ref="CF49" si="81">(CD49/CA$45)*100</f>
        <v>0</v>
      </c>
      <c r="CG49" s="164">
        <f>(CD49/$CA$51)*100</f>
        <v>0</v>
      </c>
      <c r="CH49" s="154">
        <v>7</v>
      </c>
      <c r="CI49" s="162"/>
      <c r="CJ49" s="162">
        <f t="shared" ref="CJ49:CJ51" si="82">SUM(CH49:CI49)</f>
        <v>7</v>
      </c>
      <c r="CK49" s="155">
        <f t="shared" ref="CK49" si="83">(CJ49/CJ$45)*100</f>
        <v>100</v>
      </c>
      <c r="CL49" s="156">
        <f t="shared" si="8"/>
        <v>11.864406779661017</v>
      </c>
      <c r="CM49" s="157">
        <f>CJ49-5</f>
        <v>2</v>
      </c>
      <c r="CN49" s="163">
        <f t="shared" si="9"/>
        <v>28.571428571428569</v>
      </c>
      <c r="CO49" s="159">
        <f t="shared" ref="CO49" si="84">(CM49/CJ$45)*100</f>
        <v>28.571428571428569</v>
      </c>
      <c r="CP49" s="164">
        <f>(CM49/$CA$51)*100</f>
        <v>3.225806451612903</v>
      </c>
    </row>
    <row r="50" spans="1:94">
      <c r="A50" s="206">
        <v>90318</v>
      </c>
      <c r="B50" s="168" t="s">
        <v>204</v>
      </c>
      <c r="C50" s="169"/>
      <c r="D50" s="170"/>
      <c r="E50" s="171"/>
      <c r="F50" s="172"/>
      <c r="G50" s="173"/>
      <c r="H50" s="174"/>
      <c r="I50" s="175"/>
      <c r="J50" s="169"/>
      <c r="K50" s="170"/>
      <c r="L50" s="171"/>
      <c r="M50" s="172"/>
      <c r="N50" s="173"/>
      <c r="O50" s="174"/>
      <c r="P50" s="175"/>
      <c r="Q50" s="169"/>
      <c r="R50" s="170"/>
      <c r="S50" s="171"/>
      <c r="T50" s="172"/>
      <c r="U50" s="173"/>
      <c r="V50" s="174"/>
      <c r="W50" s="175"/>
      <c r="X50" s="169"/>
      <c r="Y50" s="170"/>
      <c r="Z50" s="171"/>
      <c r="AA50" s="172"/>
      <c r="AB50" s="173"/>
      <c r="AC50" s="174"/>
      <c r="AD50" s="175"/>
      <c r="AE50" s="169"/>
      <c r="AF50" s="170"/>
      <c r="AG50" s="171"/>
      <c r="AH50" s="172"/>
      <c r="AI50" s="173"/>
      <c r="AJ50" s="174"/>
      <c r="AK50" s="175"/>
      <c r="AL50" s="169"/>
      <c r="AM50" s="170"/>
      <c r="AN50" s="171"/>
      <c r="AO50" s="172"/>
      <c r="AP50" s="173"/>
      <c r="AQ50" s="174"/>
      <c r="AR50" s="175"/>
      <c r="AS50" s="169"/>
      <c r="AT50" s="170"/>
      <c r="AU50" s="171"/>
      <c r="AV50" s="172"/>
      <c r="AW50" s="173"/>
      <c r="AX50" s="174"/>
      <c r="AY50" s="175"/>
      <c r="AZ50" s="169">
        <v>4</v>
      </c>
      <c r="BA50" s="170">
        <f t="shared" si="66"/>
        <v>57.142857142857139</v>
      </c>
      <c r="BB50" s="171">
        <f>(AZ50/$AZ$51)*100</f>
        <v>7.0175438596491224</v>
      </c>
      <c r="BC50" s="172">
        <v>1</v>
      </c>
      <c r="BD50" s="173">
        <f>(BC50/AZ50)*100</f>
        <v>25</v>
      </c>
      <c r="BE50" s="174">
        <f t="shared" si="67"/>
        <v>14.285714285714285</v>
      </c>
      <c r="BF50" s="176">
        <f>(BC50/$AZ$51)*100</f>
        <v>1.7543859649122806</v>
      </c>
      <c r="BG50" s="169">
        <v>1</v>
      </c>
      <c r="BH50" s="177"/>
      <c r="BI50" s="177">
        <f t="shared" si="14"/>
        <v>1</v>
      </c>
      <c r="BJ50" s="170">
        <f t="shared" si="68"/>
        <v>10</v>
      </c>
      <c r="BK50" s="171">
        <f>(BI50/$BI$51)*100</f>
        <v>1.3698630136986301</v>
      </c>
      <c r="BL50" s="172">
        <f>BI50-1</f>
        <v>0</v>
      </c>
      <c r="BM50" s="178"/>
      <c r="BN50" s="174"/>
      <c r="BO50" s="179"/>
      <c r="BP50" s="169">
        <v>2</v>
      </c>
      <c r="BQ50" s="177"/>
      <c r="BR50" s="177">
        <f t="shared" si="22"/>
        <v>2</v>
      </c>
      <c r="BS50" s="170">
        <f t="shared" si="69"/>
        <v>28.571428571428569</v>
      </c>
      <c r="BT50" s="171">
        <f>(BR50/$BR$51)*100</f>
        <v>2.4691358024691357</v>
      </c>
      <c r="BU50" s="172">
        <f>BR50-1</f>
        <v>1</v>
      </c>
      <c r="BV50" s="178">
        <f t="shared" si="25"/>
        <v>50</v>
      </c>
      <c r="BW50" s="174">
        <f t="shared" si="76"/>
        <v>14.285714285714285</v>
      </c>
      <c r="BX50" s="179">
        <f>(BU50/$BR$51)*100</f>
        <v>1.2345679012345678</v>
      </c>
      <c r="BY50" s="169">
        <v>1</v>
      </c>
      <c r="BZ50" s="177"/>
      <c r="CA50" s="177">
        <f t="shared" si="79"/>
        <v>1</v>
      </c>
      <c r="CB50" s="170">
        <f t="shared" si="80"/>
        <v>16.666666666666664</v>
      </c>
      <c r="CC50" s="171">
        <f>(CA50/$CA$51)*100</f>
        <v>1.6129032258064515</v>
      </c>
      <c r="CD50" s="172"/>
      <c r="CE50" s="178"/>
      <c r="CF50" s="174"/>
      <c r="CG50" s="179"/>
      <c r="CH50" s="169"/>
      <c r="CI50" s="177"/>
      <c r="CJ50" s="177"/>
      <c r="CK50" s="170"/>
      <c r="CL50" s="171"/>
      <c r="CM50" s="172"/>
      <c r="CN50" s="178"/>
      <c r="CO50" s="174"/>
      <c r="CP50" s="179"/>
    </row>
    <row r="51" spans="1:94" s="83" customFormat="1" ht="24.75" customHeight="1">
      <c r="A51" s="453" t="s">
        <v>180</v>
      </c>
      <c r="B51" s="454"/>
      <c r="C51" s="207">
        <f>SUM(C5,C8,C13,C27,C36,C39,C42,C45)</f>
        <v>71</v>
      </c>
      <c r="D51" s="208">
        <f>(C51/C51)*100</f>
        <v>100</v>
      </c>
      <c r="E51" s="209">
        <f>(C51/$C$51)*100</f>
        <v>100</v>
      </c>
      <c r="F51" s="210">
        <f>SUM(F5,F8,F13,F27,F36,F39,F42,F45)</f>
        <v>12</v>
      </c>
      <c r="G51" s="211">
        <f>(F51/C51)*100</f>
        <v>16.901408450704224</v>
      </c>
      <c r="H51" s="212">
        <f>(F51/C$51)*100</f>
        <v>16.901408450704224</v>
      </c>
      <c r="I51" s="213">
        <f>(F51/$C$51)*100</f>
        <v>16.901408450704224</v>
      </c>
      <c r="J51" s="207">
        <f>SUM(J5,J8,J13,J27,J36,J39,J42,J45)</f>
        <v>68</v>
      </c>
      <c r="K51" s="208">
        <f>(J51/J51)*100</f>
        <v>100</v>
      </c>
      <c r="L51" s="209">
        <f>(J51/$J$51)*100</f>
        <v>100</v>
      </c>
      <c r="M51" s="210">
        <f>SUM(M5,M8,M13,M27,M36,M39,M42,M45)</f>
        <v>13</v>
      </c>
      <c r="N51" s="211">
        <f>(M51/J51)*100</f>
        <v>19.117647058823529</v>
      </c>
      <c r="O51" s="212">
        <f>(M51/J$51)*100</f>
        <v>19.117647058823529</v>
      </c>
      <c r="P51" s="213">
        <f>(M51/$J$51)*100</f>
        <v>19.117647058823529</v>
      </c>
      <c r="Q51" s="207">
        <f>SUM(Q5,Q8,Q13,Q27,Q36,Q39,Q42,Q45)</f>
        <v>47</v>
      </c>
      <c r="R51" s="208">
        <f>(Q51/Q51)*100</f>
        <v>100</v>
      </c>
      <c r="S51" s="209">
        <f>(Q51/$Q$51)*100</f>
        <v>100</v>
      </c>
      <c r="T51" s="210">
        <f>SUM(T5,T8,T13,T27,T36,T39,T42,T45)</f>
        <v>13</v>
      </c>
      <c r="U51" s="211">
        <f>(T51/Q51)*100</f>
        <v>27.659574468085108</v>
      </c>
      <c r="V51" s="212">
        <f>(T51/Q$51)*100</f>
        <v>27.659574468085108</v>
      </c>
      <c r="W51" s="213">
        <f>(T51/$Q$51)*100</f>
        <v>27.659574468085108</v>
      </c>
      <c r="X51" s="207">
        <f>SUM(X5,X8,X13,X27,X36,X39,X42,X45)</f>
        <v>43</v>
      </c>
      <c r="Y51" s="208">
        <f>(X51/X51)*100</f>
        <v>100</v>
      </c>
      <c r="Z51" s="209">
        <f>(X51/$X$51)*100</f>
        <v>100</v>
      </c>
      <c r="AA51" s="210">
        <f>SUM(AA5,AA8,AA13,AA27,AA36,AA39,AA42,AA45)</f>
        <v>10</v>
      </c>
      <c r="AB51" s="211">
        <f>(AA51/X51)*100</f>
        <v>23.255813953488371</v>
      </c>
      <c r="AC51" s="212">
        <f>(AA51/X$51)*100</f>
        <v>23.255813953488371</v>
      </c>
      <c r="AD51" s="213">
        <f>(AA51/$X$51)*100</f>
        <v>23.255813953488371</v>
      </c>
      <c r="AE51" s="207">
        <f>SUM(AE5,AE8,AE13,AE27,AE36,AE39,AE42,AE45)</f>
        <v>46</v>
      </c>
      <c r="AF51" s="208">
        <f>(AE51/AE51)*100</f>
        <v>100</v>
      </c>
      <c r="AG51" s="209">
        <f>(AE51/$AE$51)*100</f>
        <v>100</v>
      </c>
      <c r="AH51" s="210">
        <f>SUM(AH5,AH8,AH13,AH27,AH36,AH39,AH42,AH45)</f>
        <v>0</v>
      </c>
      <c r="AI51" s="211">
        <f>(AH51/AE51)*100</f>
        <v>0</v>
      </c>
      <c r="AJ51" s="212">
        <f>(AH51/AE$51)*100</f>
        <v>0</v>
      </c>
      <c r="AK51" s="213">
        <f>(AH51/$AE$51)*100</f>
        <v>0</v>
      </c>
      <c r="AL51" s="207">
        <f>SUM(AL5,AL8,AL13,AL27,AL36,AL39,AL42,AL45)</f>
        <v>31</v>
      </c>
      <c r="AM51" s="208">
        <f>(AL51/AL51)*100</f>
        <v>100</v>
      </c>
      <c r="AN51" s="209">
        <f>(AL51/$AL$51)*100</f>
        <v>100</v>
      </c>
      <c r="AO51" s="210">
        <f>SUM(AO5,AO8,AO13,AO27,AO36,AO39,AO42,AO45)</f>
        <v>6</v>
      </c>
      <c r="AP51" s="211">
        <f>(AO51/AL51)*100</f>
        <v>19.35483870967742</v>
      </c>
      <c r="AQ51" s="212">
        <f>(AO51/AL$51)*100</f>
        <v>19.35483870967742</v>
      </c>
      <c r="AR51" s="213">
        <f>(AO51/$AL$51)*100</f>
        <v>19.35483870967742</v>
      </c>
      <c r="AS51" s="207">
        <f>SUM(AS5,AS8,AS13,AS27,AS36,AS39,AS42,AS45)</f>
        <v>24</v>
      </c>
      <c r="AT51" s="208">
        <f>(AS51/AS51)*100</f>
        <v>100</v>
      </c>
      <c r="AU51" s="209">
        <f>(AS51/$AS$51)*100</f>
        <v>100</v>
      </c>
      <c r="AV51" s="210">
        <f>SUM(AV5,AV8,AV13,AV27,AV36,AV39,AV42,AV45)</f>
        <v>8</v>
      </c>
      <c r="AW51" s="211">
        <f t="shared" si="35"/>
        <v>33.333333333333329</v>
      </c>
      <c r="AX51" s="212">
        <f>(AV51/AS$51)*100</f>
        <v>33.333333333333329</v>
      </c>
      <c r="AY51" s="213">
        <f>(AV51/$AS$51)*100</f>
        <v>33.333333333333329</v>
      </c>
      <c r="AZ51" s="207">
        <f>SUM(AZ5,AZ8,AZ13,AZ27,AZ36,AZ39,AZ42,AZ45)</f>
        <v>57</v>
      </c>
      <c r="BA51" s="208">
        <f>(AZ51/AZ51)*100</f>
        <v>100</v>
      </c>
      <c r="BB51" s="209">
        <f>(AZ51/$AZ$51)*100</f>
        <v>100</v>
      </c>
      <c r="BC51" s="210">
        <f>SUM(BC5,BC8,BC13,BC27,BC36,BC39,BC42,BC45)</f>
        <v>5</v>
      </c>
      <c r="BD51" s="211">
        <f>(BC51/AZ51)*100</f>
        <v>8.7719298245614024</v>
      </c>
      <c r="BE51" s="212">
        <f>(BC51/AZ$51)*100</f>
        <v>8.7719298245614024</v>
      </c>
      <c r="BF51" s="214">
        <f>(BC51/$AZ$51)*100</f>
        <v>8.7719298245614024</v>
      </c>
      <c r="BG51" s="207">
        <f>SUM(BG5,BG8,BG13,BG27,BG36,BG39,BG42,BG45)</f>
        <v>58</v>
      </c>
      <c r="BH51" s="215">
        <f>SUM(BH5,BH8,BH13,BH27,BH36,BH39,BH42,BH45)</f>
        <v>15</v>
      </c>
      <c r="BI51" s="215">
        <f t="shared" si="14"/>
        <v>73</v>
      </c>
      <c r="BJ51" s="208">
        <f>(BI51/BI51)*100</f>
        <v>100</v>
      </c>
      <c r="BK51" s="209">
        <f>(BI51/$BI$51)*100</f>
        <v>100</v>
      </c>
      <c r="BL51" s="210">
        <f>SUM(BL5,BL8,BL13,BL27,BL36,BL39,BL42,BL45)</f>
        <v>8</v>
      </c>
      <c r="BM51" s="216">
        <f t="shared" ref="BM51" si="85">(BL51/BI51)*100</f>
        <v>10.95890410958904</v>
      </c>
      <c r="BN51" s="212">
        <f>(BL51/BI$51)*100</f>
        <v>10.95890410958904</v>
      </c>
      <c r="BO51" s="217">
        <f>(BL51/$BI$51)*100</f>
        <v>10.95890410958904</v>
      </c>
      <c r="BP51" s="207">
        <f>SUM(BP5,BP8,BP13,BP27,BP36,BP39,BP42,BP45)</f>
        <v>70</v>
      </c>
      <c r="BQ51" s="215">
        <f>SUM(BQ5,BQ8,BQ13,BQ27,BQ36,BQ39,BQ42,BQ45)</f>
        <v>11</v>
      </c>
      <c r="BR51" s="215">
        <f t="shared" si="22"/>
        <v>81</v>
      </c>
      <c r="BS51" s="208">
        <f>(BR51/BR51)*100</f>
        <v>100</v>
      </c>
      <c r="BT51" s="209">
        <f>(BR51/$BR$51)*100</f>
        <v>100</v>
      </c>
      <c r="BU51" s="210">
        <f>SUM(BU5,BU8,BU13,BU27,BU36,BU39,BU42,BU45)</f>
        <v>33</v>
      </c>
      <c r="BV51" s="216">
        <f>(BU51/BR51)*100</f>
        <v>40.74074074074074</v>
      </c>
      <c r="BW51" s="212">
        <f>(BU51/BR$51)*100</f>
        <v>40.74074074074074</v>
      </c>
      <c r="BX51" s="217">
        <f>(BU51/$BR$51)*100</f>
        <v>40.74074074074074</v>
      </c>
      <c r="BY51" s="207">
        <f>SUM(BY5,BY8,BY13,BY27,BY36,BY39,BY42,BY45)</f>
        <v>48</v>
      </c>
      <c r="BZ51" s="215">
        <f>SUM(BZ5,BZ8,BZ13,BZ27,BZ36,BZ39,BZ42,BZ45)</f>
        <v>14</v>
      </c>
      <c r="CA51" s="215">
        <f t="shared" si="79"/>
        <v>62</v>
      </c>
      <c r="CB51" s="208">
        <f>(CA51/CA51)*100</f>
        <v>100</v>
      </c>
      <c r="CC51" s="209">
        <f>(CA51/$CA$51)*100</f>
        <v>100</v>
      </c>
      <c r="CD51" s="210">
        <f>SUM(CD5,CD8,CD13,CD27,CD36,CD39,CD42,CD45)</f>
        <v>15</v>
      </c>
      <c r="CE51" s="216">
        <f>(CD51/CA51)*100</f>
        <v>24.193548387096776</v>
      </c>
      <c r="CF51" s="212">
        <f>(CD51/CA$51)*100</f>
        <v>24.193548387096776</v>
      </c>
      <c r="CG51" s="217">
        <f>(CD51/$CA$51)*100</f>
        <v>24.193548387096776</v>
      </c>
      <c r="CH51" s="207">
        <f>SUM(CH5,CH8,CH13,CH27,CH36,CH39,CH42,CH45)</f>
        <v>59</v>
      </c>
      <c r="CI51" s="215">
        <f>SUM(CI5,CI8,CI13,CI27,CI36,CI39,CI42,CI45)</f>
        <v>0</v>
      </c>
      <c r="CJ51" s="215">
        <f t="shared" si="82"/>
        <v>59</v>
      </c>
      <c r="CK51" s="208">
        <f>(CJ51/CJ51)*100</f>
        <v>100</v>
      </c>
      <c r="CL51" s="209">
        <f t="shared" si="8"/>
        <v>100</v>
      </c>
      <c r="CM51" s="210">
        <f>SUM(CM5,CM8,CM13,CM27,CM36,CM39,CM42,CM45)</f>
        <v>11</v>
      </c>
      <c r="CN51" s="216">
        <f t="shared" si="9"/>
        <v>18.64406779661017</v>
      </c>
      <c r="CO51" s="212">
        <f>(CM51/CJ$51)*100</f>
        <v>18.64406779661017</v>
      </c>
      <c r="CP51" s="217">
        <f>(CM51/$CA$51)*100</f>
        <v>17.741935483870968</v>
      </c>
    </row>
    <row r="52" spans="1:94" s="73" customFormat="1" ht="24">
      <c r="A52" s="218" t="s">
        <v>244</v>
      </c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71" t="s">
        <v>234</v>
      </c>
      <c r="BH52" s="218"/>
      <c r="BI52" s="218"/>
      <c r="BJ52" s="218"/>
      <c r="BK52" s="218"/>
      <c r="BL52" s="218"/>
      <c r="BM52" s="218"/>
      <c r="BN52" s="218"/>
      <c r="BO52" s="218"/>
      <c r="BP52" s="218"/>
      <c r="BQ52" s="218"/>
      <c r="BR52" s="218"/>
      <c r="BS52" s="218"/>
      <c r="BT52" s="218"/>
      <c r="BU52" s="218"/>
      <c r="BV52" s="219"/>
      <c r="BX52" s="78"/>
      <c r="BY52" s="218"/>
      <c r="BZ52" s="218"/>
      <c r="CA52" s="218"/>
      <c r="CB52" s="218"/>
      <c r="CC52" s="218"/>
      <c r="CD52" s="218"/>
      <c r="CE52" s="219"/>
      <c r="CG52" s="78"/>
      <c r="CH52" s="218"/>
      <c r="CI52" s="218"/>
      <c r="CJ52" s="218"/>
      <c r="CK52" s="218"/>
      <c r="CL52" s="218"/>
      <c r="CM52" s="218"/>
      <c r="CN52" s="219"/>
      <c r="CP52" s="78"/>
    </row>
    <row r="53" spans="1:94" s="81" customFormat="1">
      <c r="A53" s="79"/>
      <c r="B53" s="79" t="s">
        <v>241</v>
      </c>
      <c r="C53" s="220"/>
      <c r="D53" s="221"/>
      <c r="E53" s="222"/>
      <c r="F53" s="220"/>
      <c r="G53" s="222"/>
      <c r="H53" s="222"/>
      <c r="I53" s="222"/>
      <c r="J53" s="220"/>
      <c r="K53" s="221"/>
      <c r="L53" s="222"/>
      <c r="M53" s="220"/>
      <c r="N53" s="222"/>
      <c r="O53" s="222"/>
      <c r="P53" s="222"/>
      <c r="Q53" s="220"/>
      <c r="R53" s="221"/>
      <c r="S53" s="222"/>
      <c r="T53" s="220"/>
      <c r="U53" s="222"/>
      <c r="V53" s="222"/>
      <c r="W53" s="222"/>
      <c r="X53" s="220"/>
      <c r="Y53" s="221"/>
      <c r="Z53" s="222"/>
      <c r="AA53" s="220"/>
      <c r="AB53" s="222"/>
      <c r="AC53" s="222"/>
      <c r="AD53" s="222"/>
      <c r="AE53" s="220"/>
      <c r="AF53" s="221"/>
      <c r="AG53" s="222"/>
      <c r="AH53" s="220"/>
      <c r="AI53" s="222"/>
      <c r="AJ53" s="222"/>
      <c r="AK53" s="222"/>
      <c r="AL53" s="220"/>
      <c r="AM53" s="221"/>
      <c r="AN53" s="222"/>
      <c r="AO53" s="220"/>
      <c r="AP53" s="222"/>
      <c r="AQ53" s="222"/>
      <c r="AR53" s="222"/>
      <c r="AS53" s="220"/>
      <c r="AT53" s="221"/>
      <c r="AU53" s="222"/>
      <c r="AV53" s="220"/>
      <c r="AW53" s="222"/>
      <c r="AX53" s="222"/>
      <c r="AY53" s="222"/>
      <c r="AZ53" s="220"/>
      <c r="BA53" s="221"/>
      <c r="BB53" s="222"/>
      <c r="BC53" s="220"/>
      <c r="BD53" s="222"/>
      <c r="BE53" s="222"/>
      <c r="BF53" s="222"/>
      <c r="BG53" s="221"/>
      <c r="BH53" s="222"/>
      <c r="BI53" s="222"/>
      <c r="BJ53" s="220"/>
      <c r="BK53" s="222"/>
      <c r="BL53" s="222"/>
      <c r="BM53" s="222"/>
      <c r="BN53" s="220"/>
      <c r="BO53" s="220"/>
      <c r="BP53" s="220"/>
      <c r="BQ53" s="222"/>
      <c r="BR53" s="222"/>
      <c r="BS53" s="220"/>
      <c r="BT53" s="222"/>
      <c r="BU53" s="222"/>
      <c r="BV53" s="222"/>
      <c r="BY53" s="220"/>
      <c r="BZ53" s="222"/>
      <c r="CA53" s="222"/>
      <c r="CB53" s="220"/>
      <c r="CC53" s="222"/>
      <c r="CD53" s="222"/>
      <c r="CE53" s="222"/>
      <c r="CH53" s="220"/>
      <c r="CI53" s="222"/>
      <c r="CJ53" s="222"/>
      <c r="CK53" s="220"/>
      <c r="CL53" s="222"/>
      <c r="CM53" s="222"/>
      <c r="CN53" s="222"/>
    </row>
    <row r="54" spans="1:94" s="4" customFormat="1" ht="24">
      <c r="A54" s="74" t="s">
        <v>95</v>
      </c>
      <c r="B54" s="35" t="s">
        <v>181</v>
      </c>
      <c r="C54" s="75"/>
      <c r="D54" s="75"/>
      <c r="E54" s="76"/>
      <c r="F54" s="77"/>
      <c r="G54" s="77"/>
      <c r="H54" s="76"/>
      <c r="I54" s="77"/>
      <c r="J54" s="77"/>
      <c r="K54" s="77"/>
      <c r="L54" s="75"/>
      <c r="M54" s="75"/>
      <c r="N54" s="76"/>
      <c r="O54" s="77"/>
      <c r="P54" s="77"/>
      <c r="Q54" s="76"/>
      <c r="R54" s="77"/>
      <c r="S54" s="77"/>
      <c r="T54" s="77"/>
      <c r="U54" s="75"/>
      <c r="V54" s="75"/>
      <c r="W54" s="76"/>
      <c r="X54" s="77"/>
      <c r="Y54" s="77"/>
      <c r="Z54" s="76"/>
      <c r="AA54" s="77"/>
      <c r="AB54" s="77"/>
      <c r="AC54" s="77"/>
      <c r="AD54" s="75"/>
      <c r="AE54" s="75"/>
      <c r="AF54" s="76"/>
      <c r="AG54" s="77"/>
      <c r="AH54" s="77"/>
      <c r="AI54" s="76"/>
      <c r="AJ54" s="77"/>
      <c r="AK54" s="77"/>
      <c r="AL54" s="77"/>
      <c r="AM54" s="75"/>
      <c r="AN54" s="75"/>
      <c r="AO54" s="76"/>
      <c r="AP54" s="77"/>
      <c r="AQ54" s="77"/>
      <c r="AR54" s="76"/>
      <c r="AS54" s="77"/>
      <c r="AT54" s="77"/>
      <c r="AU54" s="77"/>
      <c r="AV54" s="75"/>
      <c r="AW54" s="75"/>
      <c r="AX54" s="76"/>
      <c r="AY54" s="77"/>
      <c r="AZ54" s="77"/>
      <c r="BA54" s="76"/>
      <c r="BB54" s="77"/>
      <c r="BC54" s="77"/>
      <c r="BD54" s="77"/>
      <c r="BE54" s="75"/>
      <c r="BF54" s="75"/>
      <c r="BG54" s="76"/>
      <c r="BH54" s="77"/>
      <c r="BI54" s="77"/>
      <c r="BJ54" s="76"/>
      <c r="BK54" s="77"/>
      <c r="BL54" s="77"/>
      <c r="BM54" s="77"/>
      <c r="BN54" s="75"/>
      <c r="BO54" s="75"/>
      <c r="BP54" s="76"/>
      <c r="BQ54" s="77"/>
      <c r="BR54" s="77"/>
      <c r="BS54" s="76"/>
      <c r="BT54" s="77"/>
      <c r="BU54" s="77"/>
      <c r="BV54" s="77"/>
      <c r="BW54" s="78"/>
      <c r="BX54" s="78"/>
      <c r="BY54" s="76"/>
      <c r="BZ54" s="77"/>
      <c r="CA54" s="77"/>
      <c r="CB54" s="76"/>
      <c r="CC54" s="77"/>
      <c r="CD54" s="77"/>
      <c r="CE54" s="77"/>
      <c r="CF54" s="78"/>
      <c r="CG54" s="78"/>
      <c r="CH54" s="76"/>
      <c r="CI54" s="77"/>
      <c r="CJ54" s="77"/>
      <c r="CK54" s="76"/>
      <c r="CL54" s="77"/>
      <c r="CM54" s="77"/>
      <c r="CN54" s="77"/>
      <c r="CO54" s="78"/>
      <c r="CP54" s="78"/>
    </row>
    <row r="55" spans="1:94" ht="24">
      <c r="B55" s="79" t="s">
        <v>233</v>
      </c>
      <c r="D55" s="79"/>
      <c r="F55" s="79"/>
      <c r="J55" s="79"/>
      <c r="K55" s="79"/>
      <c r="M55" s="79"/>
      <c r="Q55" s="79"/>
      <c r="R55" s="79"/>
      <c r="T55" s="79"/>
      <c r="X55" s="79"/>
      <c r="Y55" s="79"/>
      <c r="AA55" s="79"/>
      <c r="AE55" s="79"/>
      <c r="AF55" s="79"/>
      <c r="AH55" s="79"/>
      <c r="AL55" s="79"/>
      <c r="AM55" s="79"/>
      <c r="AO55" s="79"/>
      <c r="AS55" s="79"/>
      <c r="AT55" s="79"/>
      <c r="AV55" s="79"/>
      <c r="AZ55" s="79"/>
      <c r="BA55" s="79"/>
      <c r="BC55" s="79"/>
      <c r="BG55" s="76"/>
      <c r="BH55" s="77"/>
      <c r="BI55" s="77"/>
      <c r="BJ55" s="76"/>
      <c r="BK55" s="77"/>
      <c r="BL55" s="77"/>
      <c r="BM55" s="77"/>
      <c r="BN55" s="79"/>
      <c r="BO55" s="79"/>
      <c r="BP55" s="79"/>
      <c r="BQ55" s="79"/>
      <c r="BR55" s="79"/>
      <c r="BS55" s="79"/>
      <c r="BT55" s="79"/>
      <c r="BU55" s="79"/>
      <c r="BV55" s="79"/>
      <c r="BW55" s="78"/>
      <c r="BX55" s="78"/>
      <c r="BY55" s="79"/>
      <c r="BZ55" s="79"/>
      <c r="CA55" s="79"/>
      <c r="CB55" s="79"/>
      <c r="CC55" s="79"/>
      <c r="CD55" s="79"/>
      <c r="CE55" s="79"/>
      <c r="CF55" s="78"/>
      <c r="CG55" s="78"/>
      <c r="CH55" s="79"/>
      <c r="CI55" s="79"/>
      <c r="CJ55" s="79"/>
      <c r="CK55" s="79"/>
      <c r="CL55" s="79"/>
      <c r="CM55" s="79"/>
      <c r="CN55" s="79"/>
      <c r="CO55" s="78"/>
      <c r="CP55" s="78"/>
    </row>
    <row r="56" spans="1:94" ht="24">
      <c r="B56" s="79" t="s">
        <v>236</v>
      </c>
      <c r="D56" s="79"/>
      <c r="F56" s="79"/>
      <c r="J56" s="79"/>
      <c r="K56" s="79"/>
      <c r="M56" s="79"/>
      <c r="Q56" s="79"/>
      <c r="R56" s="79"/>
      <c r="T56" s="79"/>
      <c r="X56" s="79"/>
      <c r="Y56" s="79"/>
      <c r="AA56" s="79"/>
      <c r="AE56" s="79"/>
      <c r="AF56" s="79"/>
      <c r="AH56" s="79"/>
      <c r="AL56" s="79"/>
      <c r="AM56" s="79"/>
      <c r="AO56" s="79"/>
      <c r="AS56" s="79"/>
      <c r="AT56" s="79"/>
      <c r="AV56" s="79"/>
      <c r="AZ56" s="79"/>
      <c r="BA56" s="79"/>
      <c r="BC56" s="79"/>
      <c r="BG56" s="75"/>
      <c r="BH56" s="82"/>
      <c r="BI56" s="82"/>
      <c r="BJ56" s="75"/>
      <c r="BK56" s="82"/>
      <c r="BL56" s="82"/>
      <c r="BM56" s="82"/>
      <c r="BN56" s="79"/>
      <c r="BO56" s="79"/>
      <c r="BP56" s="79"/>
      <c r="BQ56" s="79"/>
      <c r="BR56" s="79"/>
      <c r="BS56" s="79"/>
      <c r="BT56" s="79"/>
      <c r="BU56" s="79"/>
      <c r="BV56" s="79"/>
      <c r="BW56" s="78"/>
      <c r="BX56" s="78"/>
      <c r="BY56" s="79"/>
      <c r="BZ56" s="79"/>
      <c r="CA56" s="79"/>
      <c r="CB56" s="79"/>
      <c r="CC56" s="79"/>
      <c r="CD56" s="79"/>
      <c r="CE56" s="79"/>
      <c r="CF56" s="78"/>
      <c r="CG56" s="78"/>
      <c r="CH56" s="79"/>
      <c r="CI56" s="79"/>
      <c r="CJ56" s="79"/>
      <c r="CK56" s="79"/>
      <c r="CL56" s="79"/>
      <c r="CM56" s="79"/>
      <c r="CN56" s="79"/>
      <c r="CO56" s="78"/>
      <c r="CP56" s="78"/>
    </row>
    <row r="57" spans="1:94" ht="24">
      <c r="B57" s="79" t="s">
        <v>237</v>
      </c>
      <c r="D57" s="79"/>
      <c r="F57" s="79"/>
      <c r="J57" s="79"/>
      <c r="K57" s="79"/>
      <c r="M57" s="79"/>
      <c r="Q57" s="79"/>
      <c r="R57" s="79"/>
      <c r="T57" s="79"/>
      <c r="X57" s="79"/>
      <c r="Y57" s="79"/>
      <c r="AA57" s="79"/>
      <c r="AE57" s="79"/>
      <c r="AF57" s="79"/>
      <c r="AH57" s="79"/>
      <c r="AL57" s="79"/>
      <c r="AM57" s="79"/>
      <c r="AO57" s="79"/>
      <c r="AS57" s="79"/>
      <c r="AT57" s="79"/>
      <c r="AV57" s="79"/>
      <c r="AZ57" s="79"/>
      <c r="BA57" s="79"/>
      <c r="BC57" s="79"/>
      <c r="BG57" s="76"/>
      <c r="BH57" s="77"/>
      <c r="BI57" s="77"/>
      <c r="BJ57" s="76"/>
      <c r="BK57" s="77"/>
      <c r="BL57" s="77"/>
      <c r="BM57" s="77"/>
      <c r="BN57" s="79"/>
      <c r="BO57" s="79"/>
      <c r="BP57" s="79"/>
      <c r="BQ57" s="79"/>
      <c r="BR57" s="79"/>
      <c r="BS57" s="79"/>
      <c r="BT57" s="79"/>
      <c r="BU57" s="79"/>
      <c r="BV57" s="79"/>
      <c r="BW57" s="78"/>
      <c r="BX57" s="78"/>
      <c r="BY57" s="79"/>
      <c r="BZ57" s="79"/>
      <c r="CA57" s="79"/>
      <c r="CB57" s="79"/>
      <c r="CC57" s="79"/>
      <c r="CD57" s="79"/>
      <c r="CE57" s="79"/>
      <c r="CF57" s="78"/>
      <c r="CG57" s="78"/>
      <c r="CH57" s="79"/>
      <c r="CI57" s="79"/>
      <c r="CJ57" s="79"/>
      <c r="CK57" s="79"/>
      <c r="CL57" s="79"/>
      <c r="CM57" s="79"/>
      <c r="CN57" s="79"/>
      <c r="CO57" s="78"/>
      <c r="CP57" s="78"/>
    </row>
    <row r="58" spans="1:94" ht="24">
      <c r="B58" s="79" t="s">
        <v>238</v>
      </c>
      <c r="D58" s="79"/>
      <c r="F58" s="79"/>
      <c r="J58" s="79"/>
      <c r="K58" s="79"/>
      <c r="M58" s="79"/>
      <c r="Q58" s="79"/>
      <c r="R58" s="79"/>
      <c r="T58" s="79"/>
      <c r="X58" s="79"/>
      <c r="Y58" s="79"/>
      <c r="AA58" s="79"/>
      <c r="AE58" s="79"/>
      <c r="AF58" s="79"/>
      <c r="AH58" s="79"/>
      <c r="AL58" s="79"/>
      <c r="AM58" s="79"/>
      <c r="AO58" s="79"/>
      <c r="AS58" s="79"/>
      <c r="AT58" s="79"/>
      <c r="AV58" s="79"/>
      <c r="AZ58" s="79"/>
      <c r="BA58" s="79"/>
      <c r="BC58" s="79"/>
      <c r="BG58" s="76"/>
      <c r="BH58" s="77"/>
      <c r="BI58" s="77"/>
      <c r="BJ58" s="76"/>
      <c r="BK58" s="77"/>
      <c r="BL58" s="77"/>
      <c r="BM58" s="77"/>
      <c r="BN58" s="79"/>
      <c r="BO58" s="79"/>
      <c r="BP58" s="79"/>
      <c r="BQ58" s="79"/>
      <c r="BR58" s="79"/>
      <c r="BS58" s="79"/>
      <c r="BT58" s="79"/>
      <c r="BU58" s="79"/>
      <c r="BV58" s="79"/>
      <c r="BW58" s="78"/>
      <c r="BX58" s="78"/>
      <c r="BY58" s="79"/>
      <c r="BZ58" s="79"/>
      <c r="CA58" s="79"/>
      <c r="CB58" s="79"/>
      <c r="CC58" s="79"/>
      <c r="CD58" s="79"/>
      <c r="CE58" s="79"/>
      <c r="CF58" s="78"/>
      <c r="CG58" s="78"/>
      <c r="CH58" s="79"/>
      <c r="CI58" s="79"/>
      <c r="CJ58" s="79"/>
      <c r="CK58" s="79"/>
      <c r="CL58" s="79"/>
      <c r="CM58" s="79"/>
      <c r="CN58" s="79"/>
      <c r="CO58" s="78"/>
      <c r="CP58" s="78"/>
    </row>
    <row r="59" spans="1:94" ht="24">
      <c r="B59" s="79" t="s">
        <v>239</v>
      </c>
      <c r="D59" s="79"/>
      <c r="F59" s="79"/>
      <c r="J59" s="79"/>
      <c r="K59" s="79"/>
      <c r="M59" s="79"/>
      <c r="Q59" s="79"/>
      <c r="R59" s="79"/>
      <c r="T59" s="79"/>
      <c r="X59" s="79"/>
      <c r="Y59" s="79"/>
      <c r="AA59" s="79"/>
      <c r="AE59" s="79"/>
      <c r="AF59" s="79"/>
      <c r="AH59" s="79"/>
      <c r="AL59" s="79"/>
      <c r="AM59" s="79"/>
      <c r="AO59" s="79"/>
      <c r="AS59" s="79"/>
      <c r="AT59" s="79"/>
      <c r="AV59" s="79"/>
      <c r="AZ59" s="79"/>
      <c r="BA59" s="79"/>
      <c r="BC59" s="79"/>
      <c r="BG59" s="76"/>
      <c r="BH59" s="77"/>
      <c r="BI59" s="77"/>
      <c r="BJ59" s="76"/>
      <c r="BK59" s="77"/>
      <c r="BL59" s="77"/>
      <c r="BM59" s="77"/>
      <c r="BN59" s="79"/>
      <c r="BO59" s="79"/>
      <c r="BP59" s="79"/>
      <c r="BQ59" s="79"/>
      <c r="BR59" s="79"/>
      <c r="BS59" s="79"/>
      <c r="BT59" s="79"/>
      <c r="BU59" s="79"/>
      <c r="BV59" s="79"/>
      <c r="BW59" s="78"/>
      <c r="BX59" s="78"/>
      <c r="BY59" s="79"/>
      <c r="BZ59" s="79"/>
      <c r="CA59" s="79"/>
      <c r="CB59" s="79"/>
      <c r="CC59" s="79"/>
      <c r="CD59" s="79"/>
      <c r="CE59" s="79"/>
      <c r="CF59" s="78"/>
      <c r="CG59" s="78"/>
      <c r="CH59" s="79"/>
      <c r="CI59" s="79"/>
      <c r="CJ59" s="79"/>
      <c r="CK59" s="79"/>
      <c r="CL59" s="79"/>
      <c r="CM59" s="79"/>
      <c r="CN59" s="79"/>
      <c r="CO59" s="78"/>
      <c r="CP59" s="78"/>
    </row>
    <row r="60" spans="1:94" ht="24">
      <c r="B60" s="79" t="s">
        <v>240</v>
      </c>
      <c r="D60" s="79"/>
      <c r="F60" s="79"/>
      <c r="J60" s="79"/>
      <c r="K60" s="79"/>
      <c r="M60" s="79"/>
      <c r="Q60" s="79"/>
      <c r="R60" s="79"/>
      <c r="T60" s="79"/>
      <c r="X60" s="79"/>
      <c r="Y60" s="79"/>
      <c r="AA60" s="79"/>
      <c r="AE60" s="79"/>
      <c r="AF60" s="79"/>
      <c r="AH60" s="79"/>
      <c r="AL60" s="79"/>
      <c r="AM60" s="79"/>
      <c r="AO60" s="79"/>
      <c r="AS60" s="79"/>
      <c r="AT60" s="79"/>
      <c r="AV60" s="79"/>
      <c r="AZ60" s="79"/>
      <c r="BA60" s="79"/>
      <c r="BC60" s="79"/>
      <c r="BG60" s="76"/>
      <c r="BH60" s="77"/>
      <c r="BI60" s="77"/>
      <c r="BJ60" s="76"/>
      <c r="BK60" s="77"/>
      <c r="BL60" s="77"/>
      <c r="BM60" s="77"/>
      <c r="BN60" s="79"/>
      <c r="BO60" s="79"/>
      <c r="BP60" s="79"/>
      <c r="BQ60" s="79"/>
      <c r="BR60" s="79"/>
      <c r="BS60" s="79"/>
      <c r="BT60" s="79"/>
      <c r="BU60" s="79"/>
      <c r="BV60" s="79"/>
      <c r="BW60" s="78"/>
      <c r="BX60" s="78"/>
      <c r="BY60" s="79"/>
      <c r="BZ60" s="79"/>
      <c r="CA60" s="79"/>
      <c r="CB60" s="79"/>
      <c r="CC60" s="79"/>
      <c r="CD60" s="79"/>
      <c r="CE60" s="79"/>
      <c r="CF60" s="78"/>
      <c r="CG60" s="78"/>
      <c r="CH60" s="79"/>
      <c r="CI60" s="79"/>
      <c r="CJ60" s="79"/>
      <c r="CK60" s="79"/>
      <c r="CL60" s="79"/>
      <c r="CM60" s="79"/>
      <c r="CN60" s="79"/>
      <c r="CO60" s="78"/>
      <c r="CP60" s="78"/>
    </row>
  </sheetData>
  <sheetProtection algorithmName="SHA-512" hashValue="9joA183SNAg3/WP6w9SJaq/H+SmfewlVUSDUVWpeETMa7zJUrQ8qeDQred2uxKeeLvb0snTqSKCCluI5KUaPOg==" saltValue="1rKy+4AJXsCW96f1L1Mtyw==" spinCount="100000" sheet="1" formatCells="0" formatColumns="0" formatRows="0" insertColumns="0" insertRows="0" insertHyperlinks="0" deleteColumns="0" deleteRows="0" sort="0" autoFilter="0" pivotTables="0"/>
  <mergeCells count="56">
    <mergeCell ref="BY3:CC3"/>
    <mergeCell ref="CD3:CG3"/>
    <mergeCell ref="A51:B51"/>
    <mergeCell ref="A13:B13"/>
    <mergeCell ref="A14:B14"/>
    <mergeCell ref="A27:B27"/>
    <mergeCell ref="A28:B28"/>
    <mergeCell ref="A34:B34"/>
    <mergeCell ref="A36:B36"/>
    <mergeCell ref="A40:B40"/>
    <mergeCell ref="A37:B37"/>
    <mergeCell ref="A42:B42"/>
    <mergeCell ref="A43:B43"/>
    <mergeCell ref="A45:B45"/>
    <mergeCell ref="A46:B46"/>
    <mergeCell ref="J2:P2"/>
    <mergeCell ref="Q2:W2"/>
    <mergeCell ref="X2:AD2"/>
    <mergeCell ref="X3:Z3"/>
    <mergeCell ref="C3:E3"/>
    <mergeCell ref="F3:I3"/>
    <mergeCell ref="AL2:AR2"/>
    <mergeCell ref="AO3:AR3"/>
    <mergeCell ref="AS3:AU3"/>
    <mergeCell ref="AV3:AY3"/>
    <mergeCell ref="AZ3:BB3"/>
    <mergeCell ref="AL3:AN3"/>
    <mergeCell ref="AE2:AK2"/>
    <mergeCell ref="A39:B39"/>
    <mergeCell ref="A30:B30"/>
    <mergeCell ref="J3:L3"/>
    <mergeCell ref="M3:P3"/>
    <mergeCell ref="Q3:S3"/>
    <mergeCell ref="AH3:AK3"/>
    <mergeCell ref="A5:B5"/>
    <mergeCell ref="A6:B6"/>
    <mergeCell ref="A8:B8"/>
    <mergeCell ref="A9:B9"/>
    <mergeCell ref="A2:B4"/>
    <mergeCell ref="AA3:AD3"/>
    <mergeCell ref="AE3:AG3"/>
    <mergeCell ref="T3:W3"/>
    <mergeCell ref="C2:I2"/>
    <mergeCell ref="AS2:AY2"/>
    <mergeCell ref="AZ2:BF2"/>
    <mergeCell ref="BG2:BO2"/>
    <mergeCell ref="BC3:BF3"/>
    <mergeCell ref="BP2:BX2"/>
    <mergeCell ref="BP3:BT3"/>
    <mergeCell ref="BU3:BX3"/>
    <mergeCell ref="BG3:BK3"/>
    <mergeCell ref="BL3:BO3"/>
    <mergeCell ref="CH2:CP2"/>
    <mergeCell ref="CH3:CL3"/>
    <mergeCell ref="CM3:CP3"/>
    <mergeCell ref="BY2:CG2"/>
  </mergeCells>
  <pageMargins left="0.7" right="0.7" top="0.75" bottom="0.75" header="0.3" footer="0.3"/>
  <pageSetup scale="1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ตรี</vt:lpstr>
      <vt:lpstr>โท</vt:lpstr>
      <vt:lpstr>เอก</vt:lpstr>
      <vt:lpstr>ตรี!Print_Titles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สิริกร ชุมทอง</dc:creator>
  <cp:lastModifiedBy>สิริกร ชุมทอง</cp:lastModifiedBy>
  <cp:lastPrinted>2023-05-09T02:58:16Z</cp:lastPrinted>
  <dcterms:created xsi:type="dcterms:W3CDTF">2023-04-26T08:17:14Z</dcterms:created>
  <dcterms:modified xsi:type="dcterms:W3CDTF">2025-04-24T04:07:18Z</dcterms:modified>
</cp:coreProperties>
</file>